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2402035060\Downloads\"/>
    </mc:Choice>
  </mc:AlternateContent>
  <bookViews>
    <workbookView xWindow="0" yWindow="0" windowWidth="22200" windowHeight="12060"/>
  </bookViews>
  <sheets>
    <sheet name="Mode de scrutin" sheetId="1" r:id="rId1"/>
  </sheets>
  <calcPr calcId="162913"/>
</workbook>
</file>

<file path=xl/calcChain.xml><?xml version="1.0" encoding="utf-8"?>
<calcChain xmlns="http://schemas.openxmlformats.org/spreadsheetml/2006/main">
  <c r="F81" i="1" l="1"/>
  <c r="F79" i="1"/>
  <c r="C76" i="1"/>
  <c r="D76" i="1"/>
  <c r="E76" i="1"/>
  <c r="B76" i="1"/>
  <c r="B36" i="1"/>
  <c r="B73" i="1"/>
  <c r="C73" i="1"/>
  <c r="D73" i="1"/>
  <c r="E73" i="1"/>
  <c r="C74" i="1"/>
  <c r="E74" i="1"/>
  <c r="B74" i="1"/>
  <c r="C67" i="1"/>
  <c r="D67" i="1"/>
  <c r="E67" i="1"/>
  <c r="C66" i="1"/>
  <c r="D66" i="1"/>
  <c r="E66" i="1"/>
  <c r="C60" i="1"/>
  <c r="D60" i="1"/>
  <c r="B60" i="1"/>
  <c r="C59" i="1"/>
  <c r="D59" i="1"/>
  <c r="E59" i="1"/>
  <c r="B59" i="1"/>
  <c r="C46" i="1"/>
  <c r="D46" i="1"/>
  <c r="B46" i="1"/>
  <c r="C45" i="1"/>
  <c r="D45" i="1"/>
  <c r="B45" i="1"/>
  <c r="C53" i="1"/>
  <c r="D53" i="1"/>
  <c r="B53" i="1"/>
  <c r="C52" i="1"/>
  <c r="D52" i="1"/>
  <c r="B52" i="1"/>
  <c r="B38" i="1"/>
  <c r="E45" i="1" s="1"/>
  <c r="C79" i="1" l="1"/>
  <c r="C80" i="1" s="1"/>
  <c r="D74" i="1"/>
  <c r="D81" i="1" s="1"/>
  <c r="E52" i="1"/>
  <c r="E79" i="1" s="1"/>
  <c r="E80" i="1" s="1"/>
  <c r="B67" i="1"/>
  <c r="B81" i="1" s="1"/>
  <c r="E46" i="1"/>
  <c r="E60" i="1"/>
  <c r="E53" i="1"/>
  <c r="E81" i="1" s="1"/>
  <c r="B66" i="1"/>
  <c r="B79" i="1" s="1"/>
  <c r="B80" i="1" s="1"/>
  <c r="F76" i="1"/>
  <c r="F73" i="1"/>
  <c r="C77" i="1"/>
  <c r="B77" i="1"/>
  <c r="E77" i="1"/>
  <c r="D77" i="1"/>
  <c r="C81" i="1"/>
  <c r="D79" i="1"/>
  <c r="F52" i="1"/>
  <c r="F17" i="1"/>
  <c r="E19" i="1" s="1"/>
  <c r="F16" i="1"/>
  <c r="B18" i="1" s="1"/>
  <c r="F71" i="1"/>
  <c r="F69" i="1"/>
  <c r="F64" i="1"/>
  <c r="F62" i="1"/>
  <c r="F57" i="1"/>
  <c r="F55" i="1"/>
  <c r="F50" i="1"/>
  <c r="F48" i="1"/>
  <c r="F43" i="1"/>
  <c r="F41" i="1"/>
  <c r="F77" i="1" l="1"/>
  <c r="E51" i="1"/>
  <c r="D51" i="1"/>
  <c r="B49" i="1"/>
  <c r="C51" i="1"/>
  <c r="E49" i="1"/>
  <c r="B51" i="1"/>
  <c r="C49" i="1"/>
  <c r="D49" i="1"/>
  <c r="E65" i="1"/>
  <c r="D65" i="1"/>
  <c r="B63" i="1"/>
  <c r="C65" i="1"/>
  <c r="C63" i="1"/>
  <c r="B65" i="1"/>
  <c r="E63" i="1"/>
  <c r="D63" i="1"/>
  <c r="B58" i="1"/>
  <c r="E58" i="1"/>
  <c r="D58" i="1"/>
  <c r="C56" i="1"/>
  <c r="B56" i="1"/>
  <c r="C58" i="1"/>
  <c r="E56" i="1"/>
  <c r="D56" i="1"/>
  <c r="E44" i="1"/>
  <c r="D44" i="1"/>
  <c r="E42" i="1"/>
  <c r="C44" i="1"/>
  <c r="C42" i="1"/>
  <c r="B44" i="1"/>
  <c r="D42" i="1"/>
  <c r="B42" i="1"/>
  <c r="E72" i="1"/>
  <c r="D72" i="1"/>
  <c r="C72" i="1"/>
  <c r="E70" i="1"/>
  <c r="B72" i="1"/>
  <c r="C70" i="1"/>
  <c r="D70" i="1"/>
  <c r="B70" i="1"/>
  <c r="F70" i="1" s="1"/>
  <c r="B19" i="1"/>
  <c r="D19" i="1"/>
  <c r="C19" i="1"/>
  <c r="F67" i="1"/>
  <c r="C18" i="1"/>
  <c r="C22" i="1" s="1"/>
  <c r="E18" i="1"/>
  <c r="F66" i="1"/>
  <c r="D18" i="1"/>
  <c r="D22" i="1" s="1"/>
  <c r="F59" i="1"/>
  <c r="F60" i="1"/>
  <c r="F53" i="1"/>
  <c r="F44" i="1" l="1"/>
  <c r="F58" i="1"/>
  <c r="F42" i="1"/>
  <c r="F72" i="1"/>
  <c r="F65" i="1"/>
  <c r="F51" i="1"/>
  <c r="F63" i="1"/>
  <c r="F49" i="1"/>
  <c r="F56" i="1"/>
  <c r="B22" i="1"/>
  <c r="E22" i="1"/>
  <c r="E26" i="1" s="1"/>
  <c r="E20" i="1"/>
  <c r="D20" i="1"/>
  <c r="D26" i="1" s="1"/>
  <c r="C20" i="1"/>
  <c r="C26" i="1" s="1"/>
  <c r="B20" i="1"/>
  <c r="F19" i="1"/>
  <c r="F18" i="1"/>
  <c r="F46" i="1"/>
  <c r="F74" i="1"/>
  <c r="F45" i="1"/>
  <c r="D80" i="1" l="1"/>
  <c r="F20" i="1"/>
  <c r="C82" i="1" l="1"/>
  <c r="B82" i="1"/>
  <c r="D82" i="1"/>
  <c r="E82" i="1"/>
  <c r="F80" i="1"/>
  <c r="F82" i="1" l="1"/>
  <c r="F22" i="1"/>
  <c r="B23" i="1" l="1"/>
  <c r="B25" i="1" s="1"/>
  <c r="B26" i="1" s="1"/>
  <c r="E23" i="1"/>
  <c r="E25" i="1" s="1"/>
  <c r="C23" i="1"/>
  <c r="C25" i="1" s="1"/>
  <c r="D23" i="1"/>
  <c r="D25" i="1" s="1"/>
  <c r="F23" i="1" l="1"/>
</calcChain>
</file>

<file path=xl/sharedStrings.xml><?xml version="1.0" encoding="utf-8"?>
<sst xmlns="http://schemas.openxmlformats.org/spreadsheetml/2006/main" count="83" uniqueCount="72">
  <si>
    <r>
      <t xml:space="preserve">Les modes de scrutin 
</t>
    </r>
    <r>
      <rPr>
        <i/>
        <sz val="12"/>
        <rFont val="Calibri"/>
      </rPr>
      <t>Outil de simulation</t>
    </r>
  </si>
  <si>
    <t>En violet, les cases à remplir</t>
  </si>
  <si>
    <t>En bleu, les indications des étapes à suivre</t>
  </si>
  <si>
    <t>En vert, des pistes d'interprétations</t>
  </si>
  <si>
    <t>En orange, des conseils</t>
  </si>
  <si>
    <t>Nombre d'électeurs.trices</t>
  </si>
  <si>
    <t xml:space="preserve">Prime majoritaire </t>
  </si>
  <si>
    <t>Seuil électoral</t>
  </si>
  <si>
    <t>Liste A</t>
  </si>
  <si>
    <t>Liste B</t>
  </si>
  <si>
    <t>Liste C</t>
  </si>
  <si>
    <t>Liste D</t>
  </si>
  <si>
    <t>TOTAL</t>
  </si>
  <si>
    <t>Indication 2 : remplissez les cases violette en fonction des résultats</t>
  </si>
  <si>
    <t>Résultat avant application de la prime majoritaire et du seuil</t>
  </si>
  <si>
    <t>Résultat final</t>
  </si>
  <si>
    <t>Résultat en pourcentage</t>
  </si>
  <si>
    <t>Interprétation : la somme des écarts est nulle car les partis qui gagnent des sièges se répartissent ceux des partis qui n'atteignent pas le seuil d'entrée ni la part réservée à la prime majoritaire.</t>
  </si>
  <si>
    <t>Ecart en sièges entre le vote et le résultat</t>
  </si>
  <si>
    <r>
      <t xml:space="preserve">Le scrutin majoritaire implique un découpage en ciconscriptions. Une victoire dans une circonscription permet de remporter tous les sièges. le scrutin peut être à un tour ou deux tours.
</t>
    </r>
    <r>
      <rPr>
        <sz val="12"/>
        <color rgb="FFF79646"/>
        <rFont val="Calibri"/>
      </rPr>
      <t>Conseil : demandez aux électeurs en herbe de voter de la même façon une fois répartis en groupe/circonscription, que lors du scrutin proportionnel</t>
    </r>
  </si>
  <si>
    <t>Indication 1 : remplissez les caractéristiques de l'élection. Reprenez si possible le même nombre d'élus que précédemment. Le nombre de circonscriptions est arbitrairement fixé à 5 mais vous pouvez rajouter une ou plusieurs circonscriptions dans le tableau ci-dessous (auquel cas, n'oubliez pas de copier-coller les formules)</t>
  </si>
  <si>
    <t>Nombre de circonscriptions</t>
  </si>
  <si>
    <t>Nombre d'électeurs.trices par circonscription</t>
  </si>
  <si>
    <t>Nombre d'élu.e.s</t>
  </si>
  <si>
    <t>Sièges par circonscription</t>
  </si>
  <si>
    <t>Total</t>
  </si>
  <si>
    <t>Indication 2 : remplissez les votes par circonscription, faites directement deux tours pour gagner du temps (vous verrez s'afficher le résultat selon les deux méthodes)</t>
  </si>
  <si>
    <t>Circo 1 nombre de voix 1er tour</t>
  </si>
  <si>
    <t xml:space="preserve">Indication 3 : en cas de majorité absolue (&gt;50%), comme c'est le cas dans cet exemple pour la liste D, il n'y a pas de second tour. Mais ATTENTION : il faut reporter le vote sur la seconde ligne quand même. </t>
  </si>
  <si>
    <t>Circo 1 nombre de voix 2e tour</t>
  </si>
  <si>
    <t>Circo 1 résultat 1er tour (en sièges)</t>
  </si>
  <si>
    <t>Circo 1 résultat 2e tour (en sièges)</t>
  </si>
  <si>
    <t>Circo 2 nombre de voix 1er tour</t>
  </si>
  <si>
    <t>Circo 2 nombre de voix 2e tour</t>
  </si>
  <si>
    <t>Circo 2 résultat 1 tour (en sièges)</t>
  </si>
  <si>
    <t>Circo 2 résultat 2 tours (en sièges)</t>
  </si>
  <si>
    <t>Interprétation : On voit que le résultat entre un scrutin à 1 tour et à 2 tours est différent, mais comme les circonscriptions sont petites, cet effet n'est pas très visible (dans la deuxième partie sur l'élection d'un candidat, l'effet est plus visible)</t>
  </si>
  <si>
    <t>TOTAL Si vote à un tour</t>
  </si>
  <si>
    <t>Résultat pourcentage</t>
  </si>
  <si>
    <t>TOTAL Si vote à deux tours</t>
  </si>
  <si>
    <t>Conseil : vous pouvez faire varier dans un second temps la prime majoritaire et le seuil électoral, ces deux paramètres sont initialement réglés selon le mode de scrutin des commune de plus de 1000 habitants.</t>
  </si>
  <si>
    <t>Election d'une Assemblée au scrutin majoritaire (type Assemblée Nationale pour comparaison)</t>
  </si>
  <si>
    <t>Conseil : en cas d'égalité, pour simplifier, tirez au sort la liste qui se maintient, et rajouter une voix à celle qui est tirée au sort.</t>
  </si>
  <si>
    <t>Les cases prime majoritaire et seuil électoral sont calibrées pour le scrutin municipal.</t>
  </si>
  <si>
    <t>Indication 1 : remplissez les cases violette en fonction des spécificités que vous souhaitez.</t>
  </si>
  <si>
    <t>Nombre de voix tour 1</t>
  </si>
  <si>
    <t>Nombre de voix tour 2</t>
  </si>
  <si>
    <t>Election du conseil municipal au scrutin proportionnel de liste majoritaire (commune de plus de 1000 habitants)</t>
  </si>
  <si>
    <t>Nombre d'élu.e.s au conseil communal</t>
  </si>
  <si>
    <t>Pourcentage des votes tour 1</t>
  </si>
  <si>
    <t>Pourcentage des votes tour 2 (si pas de majorité tour 1)</t>
  </si>
  <si>
    <t>Indication 2 bis : organisez un second tour uniquement si au aucune liste n'a obtenu 50% des voix (jaune), pour ce second tour uniquement les listes ayant obtenu 10% des voix peuvent se maintenir (en vert) ou fusionner. Remplissez les cases violette en fonction des résultats</t>
  </si>
  <si>
    <t>Ce scrutin est à présenter dans le cadre de l'élection d'un Conseil municipal
Il y a quatre partis en jeu (vous pouvez les renommer si vous le souhaitez)</t>
  </si>
  <si>
    <t>Interprétation : on voit que la répartition des sièges est très éloignée ce celles des votes au premier et deuxième tour, car dans le cadre des élections municipale il y a une prime majoritaire de 50% des sièges, de plus, le seuil électoral est relativement élevé (10%). Ces mécanismes visent à aussurer une majorité au Conseil municipal.</t>
  </si>
  <si>
    <t>%</t>
  </si>
  <si>
    <t>Circo 3 nombre de voix 1er tour</t>
  </si>
  <si>
    <t>Circo 4 nombre de voix 1er tour</t>
  </si>
  <si>
    <t>Circo 5 nombre de voix 1er tour</t>
  </si>
  <si>
    <t>Circo 3 nombre de voix 2e tour</t>
  </si>
  <si>
    <t>Circo 4 nombre de voix 2e tour</t>
  </si>
  <si>
    <t>Circo 5 nombre de voix 2e tour</t>
  </si>
  <si>
    <t>Circo 3 résultat 1er tour (en sièges)</t>
  </si>
  <si>
    <t>Circo 4 résultat 1er tour (en sièges)</t>
  </si>
  <si>
    <t>Circo 5 résultat 1er tour (en sièges)</t>
  </si>
  <si>
    <t>Circo 3 résultat 2e tour (en sièges)</t>
  </si>
  <si>
    <t>Circo 4 résultat 2e tour (en sièges)</t>
  </si>
  <si>
    <t>Circo 5 résultat 2e tour (en sièges)</t>
  </si>
  <si>
    <t>Total de voix ensemble (tour 1)</t>
  </si>
  <si>
    <t>Total de pourcentage ensemble (tour 1)</t>
  </si>
  <si>
    <t>Nota bene : souvent les scrutins majoritaires sont uninominaux (vote pour un candidat par corconscription), ici pour pouvoir simuler l'élection d'une Assemblée aussi nombreuse qu'au cas précédent (pour comparaison) on retient 5 circonscriptions dont chacune représentera 3 élus. Ce système est proche du modèle des grands électeurs aux Etats-Unis d'Amérique.</t>
  </si>
  <si>
    <t>Interprétation : Comparer ces résultats avec ceux du scrutin proportionnel, on voit bien que ce mode de scrutin permet de dégager facilement une majorité, mais laisse peu de place aux petits partis. Cependant on voit ici qu'avec une répartition des voix semblable à celle du vote municipale la majorité est moins nette, cela s'explique par la prime majoritaire de 50%.</t>
  </si>
  <si>
    <t>Ecart en % entre le vote et le % de sièges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</si>
</sst>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2"/>
      <color rgb="FF000000"/>
      <name val="Calibri"/>
    </font>
    <font>
      <b/>
      <sz val="13"/>
      <color rgb="FF000000"/>
      <name val="Capriola"/>
    </font>
    <font>
      <sz val="12"/>
      <name val="Calibri"/>
    </font>
    <font>
      <b/>
      <sz val="10"/>
      <color rgb="FF000000"/>
      <name val="Varela Round"/>
    </font>
    <font>
      <sz val="10"/>
      <color rgb="FF000000"/>
      <name val="Varela Round"/>
    </font>
    <font>
      <sz val="10"/>
      <name val="Varela Round"/>
    </font>
    <font>
      <b/>
      <sz val="10"/>
      <color rgb="FFB4A7D6"/>
      <name val="Varela Round"/>
    </font>
    <font>
      <b/>
      <sz val="10"/>
      <color rgb="FF00B0F0"/>
      <name val="Varela Round"/>
    </font>
    <font>
      <b/>
      <sz val="10"/>
      <color rgb="FF00B050"/>
      <name val="Varela Round"/>
    </font>
    <font>
      <b/>
      <sz val="10"/>
      <color rgb="FFF79646"/>
      <name val="Varela Round"/>
    </font>
    <font>
      <sz val="10"/>
      <color rgb="FFF79646"/>
      <name val="Varela Round"/>
    </font>
    <font>
      <b/>
      <i/>
      <sz val="10"/>
      <color rgb="FF00B0F0"/>
      <name val="Varela Round"/>
    </font>
    <font>
      <sz val="10"/>
      <color rgb="FF00B0F0"/>
      <name val="Varela Round"/>
    </font>
    <font>
      <i/>
      <sz val="10"/>
      <color rgb="FF000000"/>
      <name val="Varela Round"/>
    </font>
    <font>
      <sz val="10"/>
      <color rgb="FF974806"/>
      <name val="Varela Round"/>
    </font>
    <font>
      <i/>
      <sz val="10"/>
      <color rgb="FF974806"/>
      <name val="Varela Round"/>
    </font>
    <font>
      <b/>
      <i/>
      <sz val="10"/>
      <color rgb="FF000000"/>
      <name val="Varela Round"/>
    </font>
    <font>
      <b/>
      <sz val="10"/>
      <color rgb="FF974806"/>
      <name val="Varela Round"/>
    </font>
    <font>
      <b/>
      <i/>
      <sz val="10"/>
      <color rgb="FF974806"/>
      <name val="Varela Round"/>
    </font>
    <font>
      <sz val="10"/>
      <color rgb="FF00B050"/>
      <name val="Varela Round"/>
    </font>
    <font>
      <i/>
      <sz val="12"/>
      <name val="Calibri"/>
    </font>
    <font>
      <sz val="12"/>
      <color rgb="FFF79646"/>
      <name val="Calibri"/>
    </font>
    <font>
      <sz val="12"/>
      <color rgb="FF000000"/>
      <name val="Calibri"/>
    </font>
    <font>
      <sz val="10"/>
      <color theme="5"/>
      <name val="Varela Round"/>
    </font>
  </fonts>
  <fills count="6">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CCC0D9"/>
        <bgColor rgb="FFCCC0D9"/>
      </patternFill>
    </fill>
    <fill>
      <patternFill patternType="solid">
        <fgColor rgb="FFD6E3BC"/>
        <bgColor rgb="FFD6E3BC"/>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s>
  <cellStyleXfs count="2">
    <xf numFmtId="0" fontId="0" fillId="0" borderId="0"/>
    <xf numFmtId="9" fontId="22" fillId="0" borderId="0" applyFont="0" applyFill="0" applyBorder="0" applyAlignment="0" applyProtection="0"/>
  </cellStyleXfs>
  <cellXfs count="70">
    <xf numFmtId="0" fontId="0" fillId="0" borderId="0" xfId="0" applyFont="1" applyAlignment="1"/>
    <xf numFmtId="0" fontId="0" fillId="0" borderId="0" xfId="0" applyFont="1" applyAlignment="1"/>
    <xf numFmtId="0" fontId="3" fillId="2" borderId="0" xfId="0" applyFont="1" applyFill="1" applyAlignment="1"/>
    <xf numFmtId="0" fontId="4" fillId="2" borderId="0" xfId="0" applyFont="1" applyFill="1" applyAlignment="1"/>
    <xf numFmtId="0" fontId="5" fillId="0" borderId="0" xfId="0" applyFont="1"/>
    <xf numFmtId="0" fontId="4" fillId="0" borderId="0" xfId="0" applyFont="1" applyAlignment="1"/>
    <xf numFmtId="0" fontId="6" fillId="2" borderId="0" xfId="0" applyFont="1" applyFill="1" applyAlignment="1"/>
    <xf numFmtId="0" fontId="4" fillId="2" borderId="4" xfId="0" applyFont="1" applyFill="1" applyBorder="1" applyAlignment="1"/>
    <xf numFmtId="0" fontId="7" fillId="0" borderId="0" xfId="0" applyFont="1" applyAlignment="1"/>
    <xf numFmtId="0" fontId="8" fillId="0" borderId="0" xfId="0" applyFont="1" applyAlignment="1"/>
    <xf numFmtId="0" fontId="4" fillId="2" borderId="5" xfId="0" applyFont="1" applyFill="1" applyBorder="1" applyAlignment="1"/>
    <xf numFmtId="0" fontId="9" fillId="0" borderId="0" xfId="0" applyFont="1" applyAlignment="1"/>
    <xf numFmtId="0" fontId="10" fillId="0" borderId="0" xfId="0" applyFont="1" applyAlignment="1"/>
    <xf numFmtId="0" fontId="4" fillId="0" borderId="0" xfId="0" applyFont="1" applyAlignment="1">
      <alignment wrapText="1"/>
    </xf>
    <xf numFmtId="0" fontId="4" fillId="0" borderId="6" xfId="0" applyFont="1" applyBorder="1" applyAlignment="1">
      <alignment wrapText="1"/>
    </xf>
    <xf numFmtId="0" fontId="4" fillId="4" borderId="6" xfId="0" applyFont="1" applyFill="1" applyBorder="1" applyAlignment="1"/>
    <xf numFmtId="0" fontId="12" fillId="0" borderId="0" xfId="0" applyFont="1" applyAlignment="1"/>
    <xf numFmtId="9" fontId="4" fillId="4" borderId="6" xfId="0" applyNumberFormat="1" applyFont="1" applyFill="1" applyBorder="1" applyAlignment="1"/>
    <xf numFmtId="0" fontId="4" fillId="0" borderId="6" xfId="0" applyFont="1" applyBorder="1" applyAlignment="1">
      <alignment wrapText="1"/>
    </xf>
    <xf numFmtId="0" fontId="4" fillId="0" borderId="6" xfId="0" applyFont="1" applyBorder="1" applyAlignment="1"/>
    <xf numFmtId="0" fontId="13" fillId="5" borderId="6" xfId="0" applyFont="1" applyFill="1" applyBorder="1" applyAlignment="1"/>
    <xf numFmtId="0" fontId="4" fillId="4" borderId="6" xfId="0" applyFont="1" applyFill="1" applyBorder="1" applyAlignment="1"/>
    <xf numFmtId="0" fontId="12" fillId="0" borderId="0" xfId="0" applyFont="1" applyAlignment="1">
      <alignment wrapText="1"/>
    </xf>
    <xf numFmtId="0" fontId="14" fillId="0" borderId="6" xfId="0" applyFont="1" applyBorder="1" applyAlignment="1">
      <alignment wrapText="1"/>
    </xf>
    <xf numFmtId="9" fontId="14" fillId="0" borderId="6" xfId="0" applyNumberFormat="1" applyFont="1" applyBorder="1" applyAlignment="1"/>
    <xf numFmtId="9" fontId="15" fillId="5" borderId="6" xfId="0" applyNumberFormat="1" applyFont="1" applyFill="1" applyBorder="1" applyAlignment="1"/>
    <xf numFmtId="1" fontId="3" fillId="0" borderId="6" xfId="0" applyNumberFormat="1" applyFont="1" applyBorder="1" applyAlignment="1"/>
    <xf numFmtId="1" fontId="16" fillId="5" borderId="6" xfId="0" applyNumberFormat="1" applyFont="1" applyFill="1" applyBorder="1" applyAlignment="1"/>
    <xf numFmtId="1" fontId="13" fillId="5" borderId="6" xfId="0" applyNumberFormat="1" applyFont="1" applyFill="1" applyBorder="1" applyAlignment="1"/>
    <xf numFmtId="1" fontId="4" fillId="0" borderId="6" xfId="0" applyNumberFormat="1" applyFont="1" applyBorder="1" applyAlignment="1"/>
    <xf numFmtId="0" fontId="3" fillId="0" borderId="6" xfId="0" applyFont="1" applyBorder="1" applyAlignment="1">
      <alignment wrapText="1"/>
    </xf>
    <xf numFmtId="0" fontId="17" fillId="0" borderId="6" xfId="0" applyFont="1" applyBorder="1" applyAlignment="1">
      <alignment wrapText="1"/>
    </xf>
    <xf numFmtId="9" fontId="17" fillId="0" borderId="6" xfId="0" applyNumberFormat="1" applyFont="1" applyBorder="1" applyAlignment="1"/>
    <xf numFmtId="9" fontId="18" fillId="5" borderId="6" xfId="0" applyNumberFormat="1" applyFont="1" applyFill="1" applyBorder="1" applyAlignment="1"/>
    <xf numFmtId="0" fontId="13" fillId="0" borderId="0" xfId="0" applyFont="1" applyAlignment="1">
      <alignment wrapText="1"/>
    </xf>
    <xf numFmtId="9" fontId="13" fillId="0" borderId="0" xfId="0" applyNumberFormat="1" applyFont="1" applyAlignment="1"/>
    <xf numFmtId="1" fontId="13" fillId="0" borderId="0" xfId="0" applyNumberFormat="1" applyFont="1" applyAlignment="1"/>
    <xf numFmtId="0" fontId="13" fillId="5" borderId="6" xfId="0" applyFont="1" applyFill="1" applyBorder="1" applyAlignment="1">
      <alignment wrapText="1"/>
    </xf>
    <xf numFmtId="0" fontId="12" fillId="0" borderId="0" xfId="0" applyFont="1" applyAlignment="1">
      <alignment vertical="center" wrapText="1"/>
    </xf>
    <xf numFmtId="0" fontId="12" fillId="0" borderId="7" xfId="0" applyFont="1" applyBorder="1" applyAlignment="1">
      <alignment vertical="center" wrapText="1"/>
    </xf>
    <xf numFmtId="0" fontId="10" fillId="0" borderId="7" xfId="0" applyFont="1" applyBorder="1" applyAlignment="1">
      <alignment wrapText="1"/>
    </xf>
    <xf numFmtId="0" fontId="3" fillId="0" borderId="6" xfId="0" applyFont="1" applyBorder="1" applyAlignment="1"/>
    <xf numFmtId="0" fontId="2" fillId="0" borderId="7" xfId="0" applyFont="1" applyBorder="1"/>
    <xf numFmtId="0" fontId="0" fillId="0" borderId="0" xfId="0" applyFont="1" applyAlignment="1"/>
    <xf numFmtId="0" fontId="19" fillId="0" borderId="0" xfId="0" applyFont="1" applyAlignment="1">
      <alignment vertical="center" wrapText="1"/>
    </xf>
    <xf numFmtId="0" fontId="0" fillId="0" borderId="0" xfId="0" applyFont="1" applyAlignment="1"/>
    <xf numFmtId="0" fontId="10" fillId="0" borderId="0" xfId="0" applyFont="1" applyAlignment="1">
      <alignment wrapText="1"/>
    </xf>
    <xf numFmtId="0" fontId="3" fillId="3" borderId="1" xfId="0" applyFont="1" applyFill="1" applyBorder="1" applyAlignment="1">
      <alignment wrapText="1"/>
    </xf>
    <xf numFmtId="0" fontId="2" fillId="0" borderId="3" xfId="0" applyFont="1" applyBorder="1"/>
    <xf numFmtId="0" fontId="1" fillId="2" borderId="1" xfId="0" applyFont="1" applyFill="1" applyBorder="1" applyAlignment="1">
      <alignment horizontal="center" vertical="center"/>
    </xf>
    <xf numFmtId="0" fontId="2" fillId="0" borderId="2" xfId="0" applyFont="1" applyBorder="1"/>
    <xf numFmtId="0" fontId="11" fillId="0" borderId="1" xfId="0" applyFont="1" applyBorder="1" applyAlignment="1">
      <alignment vertical="center" wrapText="1"/>
    </xf>
    <xf numFmtId="0" fontId="10" fillId="0" borderId="0" xfId="0" applyFont="1" applyAlignment="1">
      <alignment vertical="center" wrapText="1"/>
    </xf>
    <xf numFmtId="0" fontId="10" fillId="0" borderId="7" xfId="0" applyFont="1" applyBorder="1" applyAlignment="1">
      <alignment vertical="center" wrapText="1"/>
    </xf>
    <xf numFmtId="0" fontId="2" fillId="0" borderId="7" xfId="0" applyFont="1" applyBorder="1"/>
    <xf numFmtId="0" fontId="12" fillId="0" borderId="7" xfId="0" applyFont="1" applyBorder="1" applyAlignment="1">
      <alignment vertical="center" wrapText="1"/>
    </xf>
    <xf numFmtId="0" fontId="19" fillId="0" borderId="7" xfId="0" applyFont="1" applyBorder="1" applyAlignment="1">
      <alignment vertical="center" wrapText="1"/>
    </xf>
    <xf numFmtId="0" fontId="7" fillId="0" borderId="1" xfId="0" applyFont="1" applyBorder="1" applyAlignment="1">
      <alignment vertical="center" wrapText="1"/>
    </xf>
    <xf numFmtId="0" fontId="12" fillId="0" borderId="7" xfId="0" applyFont="1" applyBorder="1" applyAlignment="1">
      <alignment wrapText="1"/>
    </xf>
    <xf numFmtId="0" fontId="2" fillId="0" borderId="3" xfId="0" applyFont="1" applyBorder="1" applyAlignment="1">
      <alignment wrapText="1"/>
    </xf>
    <xf numFmtId="0" fontId="19" fillId="0" borderId="7" xfId="0" applyFont="1" applyBorder="1" applyAlignment="1">
      <alignment horizontal="left" vertical="center" wrapText="1"/>
    </xf>
    <xf numFmtId="0" fontId="23" fillId="0" borderId="0" xfId="0" applyFont="1" applyAlignment="1">
      <alignment horizontal="left" vertical="center" wrapText="1"/>
    </xf>
    <xf numFmtId="1" fontId="4" fillId="0" borderId="6" xfId="0" applyNumberFormat="1" applyFont="1" applyFill="1" applyBorder="1" applyAlignment="1"/>
    <xf numFmtId="9" fontId="4" fillId="0" borderId="6" xfId="1" applyFont="1" applyFill="1" applyBorder="1" applyAlignment="1"/>
    <xf numFmtId="9" fontId="13" fillId="5" borderId="6" xfId="0" applyNumberFormat="1" applyFont="1" applyFill="1" applyBorder="1" applyAlignment="1"/>
    <xf numFmtId="9" fontId="4" fillId="0" borderId="6" xfId="1" applyFont="1" applyBorder="1" applyAlignment="1"/>
    <xf numFmtId="9" fontId="13" fillId="5" borderId="6" xfId="1" applyFont="1" applyFill="1" applyBorder="1" applyAlignment="1"/>
    <xf numFmtId="0" fontId="5" fillId="0" borderId="7" xfId="0" applyFont="1" applyBorder="1" applyAlignment="1">
      <alignment horizontal="center"/>
    </xf>
    <xf numFmtId="0" fontId="5" fillId="0" borderId="5" xfId="0" applyFont="1" applyBorder="1" applyAlignment="1">
      <alignment horizontal="center"/>
    </xf>
    <xf numFmtId="0" fontId="19" fillId="0" borderId="5" xfId="0" applyFont="1" applyBorder="1" applyAlignment="1">
      <alignment horizontal="left" vertical="center" wrapText="1"/>
    </xf>
  </cellXfs>
  <cellStyles count="2">
    <cellStyle name="Normal" xfId="0" builtinId="0"/>
    <cellStyle name="Pourcentage" xfId="1" builtinId="5"/>
  </cellStyles>
  <dxfs count="191">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ill>
        <patternFill>
          <bgColor rgb="FFFFC000"/>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ill>
        <patternFill>
          <bgColor rgb="FFFFC000"/>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ill>
        <patternFill>
          <bgColor rgb="FFFFC000"/>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ill>
        <patternFill>
          <bgColor rgb="FFFFC000"/>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H118"/>
  <sheetViews>
    <sheetView showGridLines="0" tabSelected="1" workbookViewId="0">
      <selection activeCell="G52" sqref="G52"/>
    </sheetView>
  </sheetViews>
  <sheetFormatPr baseColWidth="10" defaultColWidth="11.25" defaultRowHeight="15" customHeight="1"/>
  <cols>
    <col min="1" max="1" width="49.625" customWidth="1"/>
    <col min="2" max="2" width="11.875" customWidth="1"/>
    <col min="3" max="5" width="10.5" customWidth="1"/>
    <col min="6" max="6" width="11.75" customWidth="1"/>
    <col min="7" max="7" width="56.875" customWidth="1"/>
    <col min="8" max="8" width="28.375" customWidth="1"/>
    <col min="9" max="17" width="10.5" customWidth="1"/>
    <col min="18" max="26" width="13.5" customWidth="1"/>
  </cols>
  <sheetData>
    <row r="1" spans="1:8" ht="47.25" customHeight="1">
      <c r="A1" s="49" t="s">
        <v>0</v>
      </c>
      <c r="B1" s="50"/>
      <c r="C1" s="50"/>
      <c r="D1" s="50"/>
      <c r="E1" s="50"/>
      <c r="F1" s="50"/>
      <c r="G1" s="48"/>
      <c r="H1" s="1"/>
    </row>
    <row r="2" spans="1:8" ht="15.75">
      <c r="A2" s="2"/>
      <c r="B2" s="3"/>
      <c r="C2" s="4"/>
      <c r="D2" s="4"/>
      <c r="E2" s="4"/>
      <c r="F2" s="5"/>
      <c r="G2" s="5"/>
      <c r="H2" s="1"/>
    </row>
    <row r="3" spans="1:8" ht="20.25" customHeight="1">
      <c r="A3" s="6" t="s">
        <v>1</v>
      </c>
      <c r="B3" s="7"/>
      <c r="C3" s="7"/>
      <c r="D3" s="7"/>
      <c r="E3" s="4"/>
      <c r="F3" s="5"/>
      <c r="G3" s="5"/>
      <c r="H3" s="1"/>
    </row>
    <row r="4" spans="1:8" ht="20.25" customHeight="1">
      <c r="A4" s="8" t="s">
        <v>2</v>
      </c>
      <c r="B4" s="3"/>
      <c r="C4" s="3"/>
      <c r="D4" s="3"/>
      <c r="E4" s="4"/>
      <c r="F4" s="5"/>
      <c r="G4" s="5"/>
      <c r="H4" s="1"/>
    </row>
    <row r="5" spans="1:8" ht="21" customHeight="1">
      <c r="A5" s="9" t="s">
        <v>3</v>
      </c>
      <c r="B5" s="10"/>
      <c r="C5" s="10"/>
      <c r="D5" s="10"/>
      <c r="E5" s="4"/>
      <c r="F5" s="5"/>
      <c r="G5" s="5"/>
      <c r="H5" s="1"/>
    </row>
    <row r="6" spans="1:8" ht="20.25" customHeight="1">
      <c r="A6" s="11" t="s">
        <v>4</v>
      </c>
      <c r="B6" s="12"/>
      <c r="C6" s="12"/>
      <c r="D6" s="12"/>
      <c r="E6" s="4"/>
      <c r="F6" s="5"/>
      <c r="G6" s="5"/>
      <c r="H6" s="1"/>
    </row>
    <row r="7" spans="1:8" ht="22.5" customHeight="1">
      <c r="A7" s="5"/>
      <c r="B7" s="5"/>
      <c r="C7" s="4"/>
      <c r="D7" s="4"/>
      <c r="E7" s="4"/>
      <c r="F7" s="5"/>
      <c r="G7" s="5"/>
      <c r="H7" s="1"/>
    </row>
    <row r="8" spans="1:8" ht="39" customHeight="1">
      <c r="A8" s="47" t="s">
        <v>47</v>
      </c>
      <c r="B8" s="59"/>
      <c r="C8" s="4"/>
      <c r="D8" s="4"/>
      <c r="E8" s="4"/>
      <c r="F8" s="5"/>
      <c r="G8" s="5"/>
      <c r="H8" s="1"/>
    </row>
    <row r="9" spans="1:8" ht="33" customHeight="1">
      <c r="A9" s="51" t="s">
        <v>52</v>
      </c>
      <c r="B9" s="48"/>
      <c r="C9" s="13"/>
      <c r="D9" s="13"/>
      <c r="E9" s="4"/>
      <c r="F9" s="5"/>
      <c r="G9" s="5"/>
      <c r="H9" s="1"/>
    </row>
    <row r="10" spans="1:8" ht="15.75" customHeight="1">
      <c r="A10" s="14" t="s">
        <v>5</v>
      </c>
      <c r="B10" s="15">
        <v>35</v>
      </c>
      <c r="C10" s="16" t="s">
        <v>44</v>
      </c>
      <c r="D10" s="4"/>
      <c r="E10" s="4"/>
      <c r="F10" s="5"/>
      <c r="G10" s="5"/>
      <c r="H10" s="1"/>
    </row>
    <row r="11" spans="1:8" ht="15.75" customHeight="1">
      <c r="A11" s="14" t="s">
        <v>48</v>
      </c>
      <c r="B11" s="15">
        <v>16</v>
      </c>
      <c r="C11" s="16" t="s">
        <v>43</v>
      </c>
      <c r="D11" s="4"/>
      <c r="E11" s="4"/>
      <c r="F11" s="5"/>
      <c r="G11" s="5"/>
      <c r="H11" s="1"/>
    </row>
    <row r="12" spans="1:8" ht="22.5" customHeight="1">
      <c r="A12" s="14" t="s">
        <v>6</v>
      </c>
      <c r="B12" s="17">
        <v>0.5</v>
      </c>
      <c r="C12" s="52" t="s">
        <v>40</v>
      </c>
      <c r="D12" s="45"/>
      <c r="E12" s="45"/>
      <c r="F12" s="45"/>
      <c r="G12" s="45"/>
      <c r="H12" s="1"/>
    </row>
    <row r="13" spans="1:8" ht="24.75" customHeight="1">
      <c r="A13" s="18" t="s">
        <v>7</v>
      </c>
      <c r="B13" s="17">
        <v>0.1</v>
      </c>
      <c r="C13" s="45"/>
      <c r="D13" s="45"/>
      <c r="E13" s="45"/>
      <c r="F13" s="45"/>
      <c r="G13" s="45"/>
      <c r="H13" s="1"/>
    </row>
    <row r="14" spans="1:8" ht="15.75" customHeight="1">
      <c r="A14" s="13"/>
      <c r="B14" s="5"/>
      <c r="C14" s="4"/>
      <c r="D14" s="4"/>
      <c r="E14" s="4"/>
      <c r="F14" s="5"/>
      <c r="G14" s="5"/>
      <c r="H14" s="1"/>
    </row>
    <row r="15" spans="1:8" ht="15.75" customHeight="1">
      <c r="A15" s="14"/>
      <c r="B15" s="19" t="s">
        <v>8</v>
      </c>
      <c r="C15" s="19" t="s">
        <v>9</v>
      </c>
      <c r="D15" s="19" t="s">
        <v>10</v>
      </c>
      <c r="E15" s="19" t="s">
        <v>11</v>
      </c>
      <c r="F15" s="20" t="s">
        <v>12</v>
      </c>
      <c r="G15" s="5"/>
      <c r="H15" s="1"/>
    </row>
    <row r="16" spans="1:8" ht="32.25" customHeight="1">
      <c r="A16" s="14" t="s">
        <v>45</v>
      </c>
      <c r="B16" s="21">
        <v>10</v>
      </c>
      <c r="C16" s="21">
        <v>3</v>
      </c>
      <c r="D16" s="21">
        <v>5</v>
      </c>
      <c r="E16" s="15">
        <v>17</v>
      </c>
      <c r="F16" s="20">
        <f>SUM(B16:E16)</f>
        <v>35</v>
      </c>
      <c r="G16" s="22" t="s">
        <v>13</v>
      </c>
      <c r="H16" s="1"/>
    </row>
    <row r="17" spans="1:8" s="1" customFormat="1" ht="54.75" customHeight="1">
      <c r="A17" s="18" t="s">
        <v>46</v>
      </c>
      <c r="B17" s="21">
        <v>11</v>
      </c>
      <c r="C17" s="21">
        <v>0</v>
      </c>
      <c r="D17" s="21">
        <v>5</v>
      </c>
      <c r="E17" s="21">
        <v>19</v>
      </c>
      <c r="F17" s="20">
        <f>SUM(B17:E17)</f>
        <v>35</v>
      </c>
      <c r="G17" s="22" t="s">
        <v>51</v>
      </c>
    </row>
    <row r="18" spans="1:8" ht="15.75" customHeight="1">
      <c r="A18" s="23" t="s">
        <v>49</v>
      </c>
      <c r="B18" s="24">
        <f t="shared" ref="B18:E18" si="0">B16/$F$16</f>
        <v>0.2857142857142857</v>
      </c>
      <c r="C18" s="24">
        <f t="shared" si="0"/>
        <v>8.5714285714285715E-2</v>
      </c>
      <c r="D18" s="24">
        <f t="shared" si="0"/>
        <v>0.14285714285714285</v>
      </c>
      <c r="E18" s="24">
        <f t="shared" si="0"/>
        <v>0.48571428571428571</v>
      </c>
      <c r="F18" s="25">
        <f t="shared" ref="F18:F20" si="1">SUM(B18:E18)</f>
        <v>1</v>
      </c>
      <c r="G18" s="5"/>
      <c r="H18" s="1"/>
    </row>
    <row r="19" spans="1:8" s="1" customFormat="1" ht="15.75" customHeight="1">
      <c r="A19" s="23" t="s">
        <v>50</v>
      </c>
      <c r="B19" s="24">
        <f>B17/$F$17</f>
        <v>0.31428571428571428</v>
      </c>
      <c r="C19" s="24">
        <f t="shared" ref="C19" si="2">C17/$F$17</f>
        <v>0</v>
      </c>
      <c r="D19" s="24">
        <f>D17/$F$17</f>
        <v>0.14285714285714285</v>
      </c>
      <c r="E19" s="24">
        <f>E17/$F$17</f>
        <v>0.54285714285714282</v>
      </c>
      <c r="F19" s="25">
        <f>SUM(B19:E19)</f>
        <v>1</v>
      </c>
      <c r="G19" s="5"/>
    </row>
    <row r="20" spans="1:8" ht="15.75" customHeight="1">
      <c r="A20" s="14" t="s">
        <v>14</v>
      </c>
      <c r="B20" s="26">
        <f>IF(OR($B$18&gt;0.499999,$C$18&gt;0.499999,$D$18&gt;0.499999,$E$18&gt;0.499999),B18*$B$11,B19*$B$11)</f>
        <v>5.0285714285714285</v>
      </c>
      <c r="C20" s="26">
        <f>IF(OR($B$18&gt;0.499999,$C$18&gt;0.499999,$D$18&gt;0.499999,$E$18&gt;0.499999),C18*$B$11,C19*$B$11)</f>
        <v>0</v>
      </c>
      <c r="D20" s="26">
        <f t="shared" ref="D20:E20" si="3">IF(OR($B$18&gt;0.499999,$C$18&gt;0.499999,$D$18&gt;0.499999,$E$18&gt;0.499999),D18*$B$11,D19*$B$11)</f>
        <v>2.2857142857142856</v>
      </c>
      <c r="E20" s="26">
        <f t="shared" si="3"/>
        <v>8.6857142857142851</v>
      </c>
      <c r="F20" s="27">
        <f t="shared" si="1"/>
        <v>16</v>
      </c>
      <c r="G20" s="60" t="s">
        <v>53</v>
      </c>
      <c r="H20" s="1"/>
    </row>
    <row r="21" spans="1:8" ht="15.75" customHeight="1">
      <c r="A21" s="14"/>
      <c r="B21" s="29"/>
      <c r="C21" s="29"/>
      <c r="D21" s="29"/>
      <c r="E21" s="29"/>
      <c r="F21" s="20"/>
      <c r="G21" s="60"/>
      <c r="H21" s="1"/>
    </row>
    <row r="22" spans="1:8" ht="15.75" customHeight="1">
      <c r="A22" s="30" t="s">
        <v>15</v>
      </c>
      <c r="B22" s="26">
        <f>($B$11-($B$11*$B$12))*IF(B18&gt;$B$13,IF(OR($B$18&gt;0.4999,$C$18&gt;0.4999,$D$18&gt;0.4999,$E$18&gt;0.4999),B18,B19),0)+IF(OR(B18&gt;0.4999,B19&gt;0.4999),$B$11*$B$12,0)</f>
        <v>2.5142857142857142</v>
      </c>
      <c r="C22" s="26">
        <f t="shared" ref="C22:E22" si="4">($B$11-($B$11*$B$12))*IF(C18&gt;$B$13,IF(OR($B$18&gt;0.4999,$C$18&gt;0.4999,$D$18&gt;0.4999,$E$18&gt;0.4999),C18,C19),0)+IF(OR(C18&gt;0.4999,C19&gt;0.4999),$B$11*$B$12,0)</f>
        <v>0</v>
      </c>
      <c r="D22" s="26">
        <f t="shared" si="4"/>
        <v>1.1428571428571428</v>
      </c>
      <c r="E22" s="26">
        <f t="shared" si="4"/>
        <v>12.342857142857142</v>
      </c>
      <c r="F22" s="27">
        <f t="shared" ref="F22:F23" si="5">SUM(B22:E22)</f>
        <v>15.999999999999998</v>
      </c>
      <c r="G22" s="60"/>
      <c r="H22" s="1"/>
    </row>
    <row r="23" spans="1:8" ht="41.25" customHeight="1">
      <c r="A23" s="31" t="s">
        <v>16</v>
      </c>
      <c r="B23" s="32">
        <f>B22/$F$22</f>
        <v>0.15714285714285717</v>
      </c>
      <c r="C23" s="32">
        <f t="shared" ref="C23:E23" si="6">C22/$F$22</f>
        <v>0</v>
      </c>
      <c r="D23" s="32">
        <f t="shared" si="6"/>
        <v>7.1428571428571438E-2</v>
      </c>
      <c r="E23" s="32">
        <f t="shared" si="6"/>
        <v>0.77142857142857146</v>
      </c>
      <c r="F23" s="33">
        <f t="shared" si="5"/>
        <v>1</v>
      </c>
      <c r="G23" s="60"/>
      <c r="H23" s="1"/>
    </row>
    <row r="24" spans="1:8" ht="15.75" customHeight="1">
      <c r="A24" s="13"/>
      <c r="B24" s="5"/>
      <c r="C24" s="4"/>
      <c r="D24" s="4"/>
      <c r="E24" s="4"/>
      <c r="F24" s="5"/>
      <c r="G24" s="5"/>
      <c r="H24" s="1"/>
    </row>
    <row r="25" spans="1:8" ht="18" customHeight="1">
      <c r="A25" s="34" t="s">
        <v>71</v>
      </c>
      <c r="B25" s="35">
        <f>B23-B18</f>
        <v>-0.12857142857142853</v>
      </c>
      <c r="C25" s="35">
        <f>C23-C18</f>
        <v>-8.5714285714285715E-2</v>
      </c>
      <c r="D25" s="35">
        <f>D23-D18</f>
        <v>-7.1428571428571411E-2</v>
      </c>
      <c r="E25" s="35">
        <f>E23-E18</f>
        <v>0.28571428571428575</v>
      </c>
      <c r="F25" s="5"/>
      <c r="G25" s="44" t="s">
        <v>17</v>
      </c>
      <c r="H25" s="1"/>
    </row>
    <row r="26" spans="1:8" ht="15.75" customHeight="1">
      <c r="A26" s="34" t="s">
        <v>18</v>
      </c>
      <c r="B26" s="36">
        <f>B25*B11</f>
        <v>-2.0571428571428565</v>
      </c>
      <c r="C26" s="36">
        <f>C22-C20</f>
        <v>0</v>
      </c>
      <c r="D26" s="36">
        <f>D22-D20</f>
        <v>-1.1428571428571428</v>
      </c>
      <c r="E26" s="36">
        <f>E22-E20</f>
        <v>3.6571428571428566</v>
      </c>
      <c r="F26" s="5"/>
      <c r="G26" s="45"/>
      <c r="H26" s="1"/>
    </row>
    <row r="27" spans="1:8" ht="15.75" customHeight="1">
      <c r="A27" s="13"/>
      <c r="B27" s="5"/>
      <c r="C27" s="4"/>
      <c r="D27" s="4"/>
      <c r="E27" s="4"/>
      <c r="F27" s="5"/>
      <c r="G27" s="45"/>
      <c r="H27" s="1"/>
    </row>
    <row r="28" spans="1:8" ht="15.75" customHeight="1">
      <c r="A28" s="13"/>
      <c r="B28" s="5"/>
      <c r="C28" s="4"/>
      <c r="D28" s="4"/>
      <c r="E28" s="4"/>
      <c r="F28" s="5"/>
      <c r="G28" s="5"/>
      <c r="H28" s="1"/>
    </row>
    <row r="29" spans="1:8" ht="15.75" customHeight="1">
      <c r="A29" s="13"/>
      <c r="B29" s="5"/>
      <c r="C29" s="4"/>
      <c r="D29" s="4"/>
      <c r="E29" s="4"/>
      <c r="F29" s="5"/>
      <c r="G29" s="5"/>
      <c r="H29" s="1"/>
    </row>
    <row r="30" spans="1:8" ht="15.75" customHeight="1">
      <c r="A30" s="13"/>
      <c r="B30" s="5"/>
      <c r="C30" s="4"/>
      <c r="D30" s="4"/>
      <c r="E30" s="4"/>
      <c r="F30" s="5"/>
      <c r="G30" s="5"/>
      <c r="H30" s="1"/>
    </row>
    <row r="31" spans="1:8" ht="42" customHeight="1">
      <c r="A31" s="47" t="s">
        <v>41</v>
      </c>
      <c r="B31" s="48"/>
      <c r="C31" s="4"/>
      <c r="D31" s="4"/>
      <c r="E31" s="4"/>
      <c r="F31" s="5"/>
      <c r="G31" s="5"/>
      <c r="H31" s="1"/>
    </row>
    <row r="32" spans="1:8" ht="77.25" customHeight="1">
      <c r="A32" s="57" t="s">
        <v>19</v>
      </c>
      <c r="B32" s="48"/>
      <c r="C32" s="4"/>
      <c r="D32" s="61" t="s">
        <v>69</v>
      </c>
      <c r="E32" s="61"/>
      <c r="F32" s="61"/>
      <c r="G32" s="61"/>
      <c r="H32" s="1"/>
    </row>
    <row r="33" spans="1:8" ht="15.75" customHeight="1">
      <c r="A33" s="13"/>
      <c r="B33" s="5"/>
      <c r="C33" s="4"/>
      <c r="D33" s="4"/>
      <c r="E33" s="4"/>
      <c r="F33" s="5"/>
      <c r="G33" s="5"/>
      <c r="H33" s="1"/>
    </row>
    <row r="34" spans="1:8" ht="42.75" customHeight="1">
      <c r="A34" s="14" t="s">
        <v>5</v>
      </c>
      <c r="B34" s="15">
        <v>35</v>
      </c>
      <c r="C34" s="58" t="s">
        <v>20</v>
      </c>
      <c r="D34" s="45"/>
      <c r="E34" s="45"/>
      <c r="F34" s="45"/>
      <c r="G34" s="45"/>
      <c r="H34" s="1"/>
    </row>
    <row r="35" spans="1:8" ht="15.75" customHeight="1">
      <c r="A35" s="14" t="s">
        <v>21</v>
      </c>
      <c r="B35" s="19">
        <v>5</v>
      </c>
      <c r="C35" s="4"/>
      <c r="D35" s="4"/>
      <c r="E35" s="4"/>
      <c r="F35" s="5"/>
      <c r="G35" s="5"/>
      <c r="H35" s="1"/>
    </row>
    <row r="36" spans="1:8" ht="15.75" customHeight="1">
      <c r="A36" s="14" t="s">
        <v>22</v>
      </c>
      <c r="B36" s="62">
        <f>B34/B35</f>
        <v>7</v>
      </c>
      <c r="C36" s="4"/>
      <c r="D36" s="4"/>
      <c r="E36" s="4"/>
      <c r="F36" s="5"/>
      <c r="G36" s="5"/>
      <c r="H36" s="1"/>
    </row>
    <row r="37" spans="1:8" ht="15.75" customHeight="1">
      <c r="A37" s="14" t="s">
        <v>23</v>
      </c>
      <c r="B37" s="15">
        <v>16</v>
      </c>
      <c r="C37" s="67"/>
      <c r="D37" s="68"/>
      <c r="E37" s="4"/>
      <c r="F37" s="5"/>
      <c r="G37" s="5"/>
      <c r="H37" s="1"/>
    </row>
    <row r="38" spans="1:8" ht="15.75" customHeight="1">
      <c r="A38" s="14" t="s">
        <v>24</v>
      </c>
      <c r="B38" s="29">
        <f>B37/B35</f>
        <v>3.2</v>
      </c>
      <c r="C38" s="4"/>
      <c r="D38" s="4"/>
      <c r="E38" s="4"/>
      <c r="F38" s="5"/>
      <c r="G38" s="5"/>
      <c r="H38" s="1"/>
    </row>
    <row r="39" spans="1:8" ht="15.75" customHeight="1">
      <c r="A39" s="13"/>
      <c r="B39" s="5"/>
      <c r="C39" s="4"/>
      <c r="D39" s="4"/>
      <c r="E39" s="4"/>
      <c r="F39" s="5"/>
      <c r="G39" s="5"/>
      <c r="H39" s="1"/>
    </row>
    <row r="40" spans="1:8" ht="45" customHeight="1">
      <c r="A40" s="14"/>
      <c r="B40" s="14" t="s">
        <v>8</v>
      </c>
      <c r="C40" s="14" t="s">
        <v>9</v>
      </c>
      <c r="D40" s="14" t="s">
        <v>10</v>
      </c>
      <c r="E40" s="14" t="s">
        <v>11</v>
      </c>
      <c r="F40" s="37" t="s">
        <v>25</v>
      </c>
      <c r="G40" s="38" t="s">
        <v>26</v>
      </c>
      <c r="H40" s="1"/>
    </row>
    <row r="41" spans="1:8" ht="15.75" customHeight="1">
      <c r="A41" s="14" t="s">
        <v>27</v>
      </c>
      <c r="B41" s="15">
        <v>1</v>
      </c>
      <c r="C41" s="15">
        <v>1</v>
      </c>
      <c r="D41" s="15">
        <v>0</v>
      </c>
      <c r="E41" s="15">
        <v>5</v>
      </c>
      <c r="F41" s="20">
        <f t="shared" ref="F41:F43" si="7">SUM(B41:E41)</f>
        <v>7</v>
      </c>
      <c r="G41" s="55" t="s">
        <v>28</v>
      </c>
      <c r="H41" s="1"/>
    </row>
    <row r="42" spans="1:8" s="43" customFormat="1" ht="15.75" customHeight="1">
      <c r="A42" s="18" t="s">
        <v>54</v>
      </c>
      <c r="B42" s="63">
        <f>B41/$F$41</f>
        <v>0.14285714285714285</v>
      </c>
      <c r="C42" s="63">
        <f t="shared" ref="C42:E42" si="8">C41/$F$41</f>
        <v>0.14285714285714285</v>
      </c>
      <c r="D42" s="63">
        <f t="shared" si="8"/>
        <v>0</v>
      </c>
      <c r="E42" s="63">
        <f t="shared" si="8"/>
        <v>0.7142857142857143</v>
      </c>
      <c r="F42" s="64">
        <f>SUM(B42:E42)</f>
        <v>1</v>
      </c>
      <c r="G42" s="55"/>
    </row>
    <row r="43" spans="1:8" ht="15.75" customHeight="1">
      <c r="A43" s="14" t="s">
        <v>29</v>
      </c>
      <c r="B43" s="15">
        <v>0</v>
      </c>
      <c r="C43" s="15">
        <v>0</v>
      </c>
      <c r="D43" s="15">
        <v>0</v>
      </c>
      <c r="E43" s="15">
        <v>5</v>
      </c>
      <c r="F43" s="20">
        <f t="shared" si="7"/>
        <v>5</v>
      </c>
      <c r="G43" s="54"/>
      <c r="H43" s="1"/>
    </row>
    <row r="44" spans="1:8" s="43" customFormat="1" ht="15.75" customHeight="1">
      <c r="A44" s="18" t="s">
        <v>54</v>
      </c>
      <c r="B44" s="63">
        <f>B43/$F$41</f>
        <v>0</v>
      </c>
      <c r="C44" s="63">
        <f t="shared" ref="C44" si="9">C43/$F$41</f>
        <v>0</v>
      </c>
      <c r="D44" s="63">
        <f t="shared" ref="D44" si="10">D43/$F$41</f>
        <v>0</v>
      </c>
      <c r="E44" s="63">
        <f t="shared" ref="E44" si="11">E43/$F$41</f>
        <v>0.7142857142857143</v>
      </c>
      <c r="F44" s="64">
        <f>SUM(B44:E44)</f>
        <v>0.7142857142857143</v>
      </c>
      <c r="G44" s="54"/>
    </row>
    <row r="45" spans="1:8" ht="15.75" customHeight="1">
      <c r="A45" s="14" t="s">
        <v>30</v>
      </c>
      <c r="B45" s="29">
        <f>IF(AND(COUNTIF($B41:$E41,B41)&gt;1,B41=MAX($B41:$E41)),"EGAL",(IF(AND(B41=MAX($B41:$E41),COUNTIF($B41:$E41,B41)=1),$B$38,0)))</f>
        <v>0</v>
      </c>
      <c r="C45" s="29">
        <f t="shared" ref="C45:E45" si="12">IF(AND(COUNTIF($B41:$E41,C41)&gt;1,C41=MAX($B41:$E41)),"EGAL",(IF(AND(C41=MAX($B41:$E41),COUNTIF($B41:$E41,C41)=1),$B$38,0)))</f>
        <v>0</v>
      </c>
      <c r="D45" s="29">
        <f t="shared" si="12"/>
        <v>0</v>
      </c>
      <c r="E45" s="29">
        <f t="shared" si="12"/>
        <v>3.2</v>
      </c>
      <c r="F45" s="28">
        <f t="shared" ref="F45:F46" si="13">IF(SUM(B45:E45)=0,"EGAL",SUM(B45:E45))</f>
        <v>3.2</v>
      </c>
      <c r="G45" s="54"/>
      <c r="H45" s="1"/>
    </row>
    <row r="46" spans="1:8" ht="15.75" customHeight="1">
      <c r="A46" s="14" t="s">
        <v>31</v>
      </c>
      <c r="B46" s="29">
        <f>IF(AND(COUNTIF($B43:$E43,B43)&gt;1,B43=MAX($B43:$E43)),"EGAL",(IF(AND(B43=MAX($B43:$E43),COUNTIF($B43:$E43,B43)=1),$B$38,0)))</f>
        <v>0</v>
      </c>
      <c r="C46" s="29">
        <f t="shared" ref="C46:E46" si="14">IF(AND(COUNTIF($B43:$E43,C43)&gt;1,C43=MAX($B43:$E43)),"EGAL",(IF(AND(C43=MAX($B43:$E43),COUNTIF($B43:$E43,C43)=1),$B$38,0)))</f>
        <v>0</v>
      </c>
      <c r="D46" s="29">
        <f t="shared" si="14"/>
        <v>0</v>
      </c>
      <c r="E46" s="29">
        <f t="shared" si="14"/>
        <v>3.2</v>
      </c>
      <c r="F46" s="28">
        <f t="shared" si="13"/>
        <v>3.2</v>
      </c>
      <c r="G46" s="54"/>
      <c r="H46" s="1"/>
    </row>
    <row r="47" spans="1:8" ht="15.75" customHeight="1">
      <c r="A47" s="14"/>
      <c r="B47" s="19"/>
      <c r="C47" s="19"/>
      <c r="D47" s="19"/>
      <c r="E47" s="19"/>
      <c r="F47" s="20"/>
      <c r="G47" s="39"/>
      <c r="H47" s="1"/>
    </row>
    <row r="48" spans="1:8" ht="15.75" customHeight="1">
      <c r="A48" s="14" t="s">
        <v>32</v>
      </c>
      <c r="B48" s="15">
        <v>2</v>
      </c>
      <c r="C48" s="15">
        <v>1</v>
      </c>
      <c r="D48" s="15">
        <v>0</v>
      </c>
      <c r="E48" s="15">
        <v>4</v>
      </c>
      <c r="F48" s="20">
        <f t="shared" ref="F48:F50" si="15">SUM(B48:E48)</f>
        <v>7</v>
      </c>
      <c r="G48" s="53" t="s">
        <v>42</v>
      </c>
      <c r="H48" s="1"/>
    </row>
    <row r="49" spans="1:8" s="43" customFormat="1" ht="15.75" customHeight="1">
      <c r="A49" s="18" t="s">
        <v>54</v>
      </c>
      <c r="B49" s="63">
        <f>B48/$F$48</f>
        <v>0.2857142857142857</v>
      </c>
      <c r="C49" s="63">
        <f t="shared" ref="C49:E49" si="16">C48/$F$48</f>
        <v>0.14285714285714285</v>
      </c>
      <c r="D49" s="63">
        <f t="shared" si="16"/>
        <v>0</v>
      </c>
      <c r="E49" s="63">
        <f t="shared" si="16"/>
        <v>0.5714285714285714</v>
      </c>
      <c r="F49" s="64">
        <f>SUM(B49:E49)</f>
        <v>1</v>
      </c>
      <c r="G49" s="53"/>
    </row>
    <row r="50" spans="1:8" ht="15.75" customHeight="1">
      <c r="A50" s="14" t="s">
        <v>33</v>
      </c>
      <c r="B50" s="15">
        <v>0</v>
      </c>
      <c r="C50" s="15">
        <v>0</v>
      </c>
      <c r="D50" s="15">
        <v>0</v>
      </c>
      <c r="E50" s="15">
        <v>4</v>
      </c>
      <c r="F50" s="20">
        <f t="shared" si="15"/>
        <v>4</v>
      </c>
      <c r="G50" s="54"/>
      <c r="H50" s="1"/>
    </row>
    <row r="51" spans="1:8" s="43" customFormat="1" ht="15.75" customHeight="1">
      <c r="A51" s="18" t="s">
        <v>54</v>
      </c>
      <c r="B51" s="63">
        <f>B50/$F$48</f>
        <v>0</v>
      </c>
      <c r="C51" s="63">
        <f t="shared" ref="C51" si="17">C50/$F$48</f>
        <v>0</v>
      </c>
      <c r="D51" s="63">
        <f t="shared" ref="D51" si="18">D50/$F$48</f>
        <v>0</v>
      </c>
      <c r="E51" s="63">
        <f t="shared" ref="E51" si="19">E50/$F$48</f>
        <v>0.5714285714285714</v>
      </c>
      <c r="F51" s="64">
        <f>SUM(B51:E51)</f>
        <v>0.5714285714285714</v>
      </c>
      <c r="G51" s="42"/>
    </row>
    <row r="52" spans="1:8" ht="15.75" customHeight="1">
      <c r="A52" s="14" t="s">
        <v>34</v>
      </c>
      <c r="B52" s="29">
        <f>IF(AND(COUNTIF($B48:$E48,B48)&gt;1,B48=MAX($B48:$E48)),"EGAL",(IF(AND(B48=MAX($B48:$E48),COUNTIF($B48:$E48,B48)=1),$B$38,0)))</f>
        <v>0</v>
      </c>
      <c r="C52" s="29">
        <f t="shared" ref="C52:E52" si="20">IF(AND(COUNTIF($B48:$E48,C48)&gt;1,C48=MAX($B48:$E48)),"EGAL",(IF(AND(C48=MAX($B48:$E48),COUNTIF($B48:$E48,C48)=1),$B$38,0)))</f>
        <v>0</v>
      </c>
      <c r="D52" s="29">
        <f t="shared" si="20"/>
        <v>0</v>
      </c>
      <c r="E52" s="29">
        <f t="shared" si="20"/>
        <v>3.2</v>
      </c>
      <c r="F52" s="28">
        <f>IF(SUM(B52:E52)=0,"EGAL",SUM(B52:E52))</f>
        <v>3.2</v>
      </c>
      <c r="G52" s="40"/>
      <c r="H52" s="1"/>
    </row>
    <row r="53" spans="1:8" ht="15.75" customHeight="1">
      <c r="A53" s="14" t="s">
        <v>35</v>
      </c>
      <c r="B53" s="29">
        <f>IF(AND(COUNTIF($B50:$E50,B50)&gt;1,B50=MAX($B50:$E50)),"EGAL",(IF(AND(B50=MAX($B50:$E50),COUNTIF($B50:$E50,B50)=1),$B$38,0)))</f>
        <v>0</v>
      </c>
      <c r="C53" s="29">
        <f t="shared" ref="C53:E53" si="21">IF(AND(COUNTIF($B50:$E50,C50)&gt;1,C50=MAX($B50:$E50)),"EGAL",(IF(AND(C50=MAX($B50:$E50),COUNTIF($B50:$E50,C50)=1),$B$38,0)))</f>
        <v>0</v>
      </c>
      <c r="D53" s="29">
        <f t="shared" si="21"/>
        <v>0</v>
      </c>
      <c r="E53" s="29">
        <f t="shared" si="21"/>
        <v>3.2</v>
      </c>
      <c r="F53" s="28">
        <f t="shared" ref="F53" si="22">IF(SUM(B53:E53)=0,"EGAL",SUM(B53:E53))</f>
        <v>3.2</v>
      </c>
      <c r="G53" s="40"/>
      <c r="H53" s="1"/>
    </row>
    <row r="54" spans="1:8" ht="15.75" customHeight="1">
      <c r="A54" s="14"/>
      <c r="B54" s="19"/>
      <c r="C54" s="19"/>
      <c r="D54" s="19"/>
      <c r="E54" s="19"/>
      <c r="F54" s="20"/>
      <c r="G54" s="5"/>
      <c r="H54" s="1"/>
    </row>
    <row r="55" spans="1:8" ht="15.75" customHeight="1">
      <c r="A55" s="14" t="s">
        <v>55</v>
      </c>
      <c r="B55" s="15">
        <v>3</v>
      </c>
      <c r="C55" s="15">
        <v>0</v>
      </c>
      <c r="D55" s="15">
        <v>1</v>
      </c>
      <c r="E55" s="15">
        <v>3</v>
      </c>
      <c r="F55" s="20">
        <f t="shared" ref="F55:F57" si="23">SUM(B55:E55)</f>
        <v>7</v>
      </c>
      <c r="G55" s="5"/>
      <c r="H55" s="1"/>
    </row>
    <row r="56" spans="1:8" s="43" customFormat="1" ht="15.75" customHeight="1">
      <c r="A56" s="18" t="s">
        <v>54</v>
      </c>
      <c r="B56" s="63">
        <f>B55/$F$55</f>
        <v>0.42857142857142855</v>
      </c>
      <c r="C56" s="63">
        <f t="shared" ref="C56:E56" si="24">C55/$F$55</f>
        <v>0</v>
      </c>
      <c r="D56" s="63">
        <f t="shared" si="24"/>
        <v>0.14285714285714285</v>
      </c>
      <c r="E56" s="63">
        <f t="shared" si="24"/>
        <v>0.42857142857142855</v>
      </c>
      <c r="F56" s="64">
        <f>SUM(B56:E56)</f>
        <v>1</v>
      </c>
      <c r="G56" s="5"/>
    </row>
    <row r="57" spans="1:8" ht="15.75" customHeight="1">
      <c r="A57" s="14" t="s">
        <v>58</v>
      </c>
      <c r="B57" s="15">
        <v>3</v>
      </c>
      <c r="C57" s="15">
        <v>0</v>
      </c>
      <c r="D57" s="15">
        <v>0</v>
      </c>
      <c r="E57" s="15">
        <v>4</v>
      </c>
      <c r="F57" s="20">
        <f t="shared" si="23"/>
        <v>7</v>
      </c>
      <c r="G57" s="5"/>
      <c r="H57" s="1"/>
    </row>
    <row r="58" spans="1:8" s="43" customFormat="1" ht="15.75" customHeight="1">
      <c r="A58" s="18" t="s">
        <v>54</v>
      </c>
      <c r="B58" s="63">
        <f>B57/$F$55</f>
        <v>0.42857142857142855</v>
      </c>
      <c r="C58" s="63">
        <f t="shared" ref="C58" si="25">C57/$F$55</f>
        <v>0</v>
      </c>
      <c r="D58" s="63">
        <f t="shared" ref="D58" si="26">D57/$F$55</f>
        <v>0</v>
      </c>
      <c r="E58" s="63">
        <f t="shared" ref="E58" si="27">E57/$F$55</f>
        <v>0.5714285714285714</v>
      </c>
      <c r="F58" s="64">
        <f>SUM(B58:E58)</f>
        <v>1</v>
      </c>
      <c r="G58" s="5"/>
    </row>
    <row r="59" spans="1:8" ht="15.75" customHeight="1">
      <c r="A59" s="14" t="s">
        <v>61</v>
      </c>
      <c r="B59" s="29" t="str">
        <f>IF(AND(COUNTIF($B55:$E55,B55)&gt;1,B55=MAX($B55:$E55)),"EGAL",(IF(AND(B55=MAX($B55:$E55),COUNTIF($B55:$E55,B55)=1),$B$38,0)))</f>
        <v>EGAL</v>
      </c>
      <c r="C59" s="29">
        <f t="shared" ref="C59:E59" si="28">IF(AND(COUNTIF($B55:$E55,C55)&gt;1,C55=MAX($B55:$E55)),"EGAL",(IF(AND(C55=MAX($B55:$E55),COUNTIF($B55:$E55,C55)=1),$B$38,0)))</f>
        <v>0</v>
      </c>
      <c r="D59" s="29">
        <f t="shared" si="28"/>
        <v>0</v>
      </c>
      <c r="E59" s="29" t="str">
        <f t="shared" si="28"/>
        <v>EGAL</v>
      </c>
      <c r="F59" s="28" t="str">
        <f t="shared" ref="F59:F60" si="29">IF(SUM(B59:E59)=0,"EGAL",SUM(B59:E59))</f>
        <v>EGAL</v>
      </c>
      <c r="G59" s="40"/>
      <c r="H59" s="1"/>
    </row>
    <row r="60" spans="1:8" ht="15.75" customHeight="1">
      <c r="A60" s="14" t="s">
        <v>64</v>
      </c>
      <c r="B60" s="29">
        <f>IF(AND(COUNTIF($B57:$E57,B57)&gt;1,B57=MAX($B57:$E57)),"EGAL",(IF(AND(B57=MAX($B57:$E57),COUNTIF($B57:$E57,B57)=1),$B$38,0)))</f>
        <v>0</v>
      </c>
      <c r="C60" s="29">
        <f t="shared" ref="C60:E60" si="30">IF(AND(COUNTIF($B57:$E57,C57)&gt;1,C57=MAX($B57:$E57)),"EGAL",(IF(AND(C57=MAX($B57:$E57),COUNTIF($B57:$E57,C57)=1),$B$38,0)))</f>
        <v>0</v>
      </c>
      <c r="D60" s="29">
        <f t="shared" si="30"/>
        <v>0</v>
      </c>
      <c r="E60" s="29">
        <f t="shared" si="30"/>
        <v>3.2</v>
      </c>
      <c r="F60" s="28">
        <f t="shared" si="29"/>
        <v>3.2</v>
      </c>
      <c r="G60" s="40"/>
      <c r="H60" s="1"/>
    </row>
    <row r="61" spans="1:8" ht="15.75" customHeight="1">
      <c r="A61" s="14"/>
      <c r="B61" s="19"/>
      <c r="C61" s="19"/>
      <c r="D61" s="19"/>
      <c r="E61" s="19"/>
      <c r="F61" s="20"/>
      <c r="G61" s="5"/>
      <c r="H61" s="1"/>
    </row>
    <row r="62" spans="1:8" ht="15.75" customHeight="1">
      <c r="A62" s="14" t="s">
        <v>56</v>
      </c>
      <c r="B62" s="15">
        <v>4</v>
      </c>
      <c r="C62" s="15">
        <v>0</v>
      </c>
      <c r="D62" s="15">
        <v>1</v>
      </c>
      <c r="E62" s="15">
        <v>2</v>
      </c>
      <c r="F62" s="20">
        <f t="shared" ref="F62:F64" si="31">SUM(B62:E62)</f>
        <v>7</v>
      </c>
      <c r="G62" s="5"/>
      <c r="H62" s="1"/>
    </row>
    <row r="63" spans="1:8" s="43" customFormat="1" ht="15.75" customHeight="1">
      <c r="A63" s="18"/>
      <c r="B63" s="63">
        <f>B62/$F$62</f>
        <v>0.5714285714285714</v>
      </c>
      <c r="C63" s="63">
        <f t="shared" ref="C63:E63" si="32">C62/$F$62</f>
        <v>0</v>
      </c>
      <c r="D63" s="63">
        <f t="shared" si="32"/>
        <v>0.14285714285714285</v>
      </c>
      <c r="E63" s="63">
        <f t="shared" si="32"/>
        <v>0.2857142857142857</v>
      </c>
      <c r="F63" s="64">
        <f>SUM(B63:E63)</f>
        <v>0.99999999999999989</v>
      </c>
      <c r="G63" s="5"/>
    </row>
    <row r="64" spans="1:8" ht="15.75" customHeight="1">
      <c r="A64" s="14" t="s">
        <v>59</v>
      </c>
      <c r="B64" s="15">
        <v>4</v>
      </c>
      <c r="C64" s="15">
        <v>0</v>
      </c>
      <c r="D64" s="15">
        <v>0</v>
      </c>
      <c r="E64" s="15">
        <v>0</v>
      </c>
      <c r="F64" s="20">
        <f t="shared" si="31"/>
        <v>4</v>
      </c>
      <c r="G64" s="5"/>
      <c r="H64" s="1"/>
    </row>
    <row r="65" spans="1:8" s="43" customFormat="1" ht="15.75" customHeight="1">
      <c r="A65" s="18"/>
      <c r="B65" s="63">
        <f>B64/$F$62</f>
        <v>0.5714285714285714</v>
      </c>
      <c r="C65" s="63">
        <f t="shared" ref="C65" si="33">C64/$F$62</f>
        <v>0</v>
      </c>
      <c r="D65" s="63">
        <f t="shared" ref="D65" si="34">D64/$F$62</f>
        <v>0</v>
      </c>
      <c r="E65" s="63">
        <f t="shared" ref="E65" si="35">E64/$F$62</f>
        <v>0</v>
      </c>
      <c r="F65" s="64">
        <f>SUM(B65:E65)</f>
        <v>0.5714285714285714</v>
      </c>
      <c r="G65" s="5"/>
    </row>
    <row r="66" spans="1:8" ht="15.75" customHeight="1">
      <c r="A66" s="14" t="s">
        <v>62</v>
      </c>
      <c r="B66" s="29">
        <f>IF(AND(COUNTIF($B62:$E62,B62)&gt;1,B62=MAX($B62:$E62)),"EGAL",(IF(AND(B62=MAX($B62:$E62),COUNTIF($B62:$E62,B62)=1),$B$38,0)))</f>
        <v>3.2</v>
      </c>
      <c r="C66" s="29">
        <f t="shared" ref="C66:E66" si="36">IF(AND(COUNTIF($B62:$E62,C62)&gt;1,C62=MAX($B62:$E62)),"EGAL",(IF(AND(C62=MAX($B62:$E62),COUNTIF($B62:$E62,C62)=1),$B$38,0)))</f>
        <v>0</v>
      </c>
      <c r="D66" s="29">
        <f t="shared" si="36"/>
        <v>0</v>
      </c>
      <c r="E66" s="29">
        <f t="shared" si="36"/>
        <v>0</v>
      </c>
      <c r="F66" s="28">
        <f t="shared" ref="F66:F67" si="37">IF(SUM(B66:E66)=0,"EGAL",SUM(B66:E66))</f>
        <v>3.2</v>
      </c>
      <c r="G66" s="5"/>
      <c r="H66" s="1"/>
    </row>
    <row r="67" spans="1:8" ht="15.75" customHeight="1">
      <c r="A67" s="14" t="s">
        <v>65</v>
      </c>
      <c r="B67" s="29">
        <f>IF(AND(COUNTIF($B64:$E64,B64)&gt;1,B64=MAX($B64:$E64)),"EGAL",(IF(AND(B64=MAX($B64:$E64),COUNTIF($B64:$E64,B64)=1),$B$38,0)))</f>
        <v>3.2</v>
      </c>
      <c r="C67" s="29">
        <f t="shared" ref="C67:E67" si="38">IF(AND(COUNTIF($B64:$E64,C64)&gt;1,C64=MAX($B64:$E64)),"EGAL",(IF(AND(C64=MAX($B64:$E64),COUNTIF($B64:$E64,C64)=1),$B$38,0)))</f>
        <v>0</v>
      </c>
      <c r="D67" s="29">
        <f t="shared" si="38"/>
        <v>0</v>
      </c>
      <c r="E67" s="29">
        <f t="shared" si="38"/>
        <v>0</v>
      </c>
      <c r="F67" s="28">
        <f t="shared" si="37"/>
        <v>3.2</v>
      </c>
      <c r="G67" s="5"/>
      <c r="H67" s="1"/>
    </row>
    <row r="68" spans="1:8" ht="15.75" customHeight="1">
      <c r="A68" s="19"/>
      <c r="B68" s="19"/>
      <c r="C68" s="19"/>
      <c r="D68" s="19"/>
      <c r="E68" s="19"/>
      <c r="F68" s="20"/>
      <c r="G68" s="5"/>
      <c r="H68" s="1"/>
    </row>
    <row r="69" spans="1:8" ht="15.75" customHeight="1">
      <c r="A69" s="14" t="s">
        <v>57</v>
      </c>
      <c r="B69" s="15">
        <v>0</v>
      </c>
      <c r="C69" s="15">
        <v>1</v>
      </c>
      <c r="D69" s="15">
        <v>3</v>
      </c>
      <c r="E69" s="15">
        <v>3</v>
      </c>
      <c r="F69" s="20">
        <f t="shared" ref="F69:F71" si="39">SUM(B69:E69)</f>
        <v>7</v>
      </c>
      <c r="G69" s="5"/>
      <c r="H69" s="1"/>
    </row>
    <row r="70" spans="1:8" s="43" customFormat="1" ht="15.75" customHeight="1">
      <c r="A70" s="18"/>
      <c r="B70" s="63">
        <f>B69/$F$69</f>
        <v>0</v>
      </c>
      <c r="C70" s="63">
        <f t="shared" ref="C70:E70" si="40">C69/$F$69</f>
        <v>0.14285714285714285</v>
      </c>
      <c r="D70" s="63">
        <f t="shared" si="40"/>
        <v>0.42857142857142855</v>
      </c>
      <c r="E70" s="63">
        <f t="shared" si="40"/>
        <v>0.42857142857142855</v>
      </c>
      <c r="F70" s="64">
        <f>SUM(B70:E70)</f>
        <v>1</v>
      </c>
      <c r="G70" s="5"/>
    </row>
    <row r="71" spans="1:8" ht="15.75" customHeight="1">
      <c r="A71" s="14" t="s">
        <v>60</v>
      </c>
      <c r="B71" s="15">
        <v>0</v>
      </c>
      <c r="C71" s="15">
        <v>0</v>
      </c>
      <c r="D71" s="15">
        <v>4</v>
      </c>
      <c r="E71" s="15">
        <v>3</v>
      </c>
      <c r="F71" s="20">
        <f t="shared" si="39"/>
        <v>7</v>
      </c>
      <c r="G71" s="5"/>
      <c r="H71" s="1"/>
    </row>
    <row r="72" spans="1:8" s="43" customFormat="1" ht="15.75" customHeight="1">
      <c r="A72" s="18"/>
      <c r="B72" s="63">
        <f>B71/$F$69</f>
        <v>0</v>
      </c>
      <c r="C72" s="63">
        <f t="shared" ref="C72" si="41">C71/$F$69</f>
        <v>0</v>
      </c>
      <c r="D72" s="63">
        <f t="shared" ref="D72" si="42">D71/$F$69</f>
        <v>0.5714285714285714</v>
      </c>
      <c r="E72" s="63">
        <f t="shared" ref="E72" si="43">E71/$F$69</f>
        <v>0.42857142857142855</v>
      </c>
      <c r="F72" s="64">
        <f>SUM(B72:E72)</f>
        <v>1</v>
      </c>
      <c r="G72" s="5"/>
    </row>
    <row r="73" spans="1:8" ht="15.75" customHeight="1">
      <c r="A73" s="14" t="s">
        <v>63</v>
      </c>
      <c r="B73" s="29">
        <f>IF(AND(COUNTIF($B69:$E69,B69)&gt;1,B69=MAX($B69:$E69)),"EGAL",(IF(AND(B69=MAX($B69:$E69),COUNTIF($B69:$E69,B69)=1),$B$38,0)))</f>
        <v>0</v>
      </c>
      <c r="C73" s="29">
        <f t="shared" ref="C73:E73" si="44">IF(AND(COUNTIF($B69:$E69,C69)&gt;1,C69=MAX($B69:$E69)),"EGAL",(IF(AND(C69=MAX($B69:$E69),COUNTIF($B69:$E69,C69)=1),$B$38,0)))</f>
        <v>0</v>
      </c>
      <c r="D73" s="29" t="str">
        <f t="shared" si="44"/>
        <v>EGAL</v>
      </c>
      <c r="E73" s="29" t="str">
        <f t="shared" si="44"/>
        <v>EGAL</v>
      </c>
      <c r="F73" s="28" t="str">
        <f t="shared" ref="F73:F74" si="45">IF(SUM(B73:E73)=0,"EGAL",SUM(B73:E73))</f>
        <v>EGAL</v>
      </c>
      <c r="G73" s="5"/>
      <c r="H73" s="1"/>
    </row>
    <row r="74" spans="1:8" ht="15.75" customHeight="1">
      <c r="A74" s="14" t="s">
        <v>66</v>
      </c>
      <c r="B74" s="29">
        <f>IF(AND(COUNTIF($B71:$E71,B71)&gt;1,B71=MAX($B71:$E71)),"EGAL",(IF(AND(B71=MAX($B71:$E71),COUNTIF($B71:$E71,B71)=1),$B$38,0)))</f>
        <v>0</v>
      </c>
      <c r="C74" s="29">
        <f t="shared" ref="C74:E74" si="46">IF(AND(COUNTIF($B71:$E71,C71)&gt;1,C71=MAX($B71:$E71)),"EGAL",(IF(AND(C71=MAX($B71:$E71),COUNTIF($B71:$E71,C71)=1),$B$38,0)))</f>
        <v>0</v>
      </c>
      <c r="D74" s="29">
        <f t="shared" si="46"/>
        <v>3.2</v>
      </c>
      <c r="E74" s="29">
        <f t="shared" si="46"/>
        <v>0</v>
      </c>
      <c r="F74" s="28">
        <f t="shared" si="45"/>
        <v>3.2</v>
      </c>
      <c r="G74" s="5"/>
      <c r="H74" s="1"/>
    </row>
    <row r="75" spans="1:8" s="43" customFormat="1" ht="15.75" customHeight="1">
      <c r="A75" s="18"/>
      <c r="B75" s="29"/>
      <c r="C75" s="29"/>
      <c r="D75" s="29"/>
      <c r="E75" s="29"/>
      <c r="F75" s="28"/>
      <c r="G75" s="5"/>
    </row>
    <row r="76" spans="1:8" s="43" customFormat="1" ht="15.75" customHeight="1">
      <c r="A76" s="18" t="s">
        <v>67</v>
      </c>
      <c r="B76" s="29">
        <f>B41+B48+B55+B62+B69</f>
        <v>10</v>
      </c>
      <c r="C76" s="29">
        <f t="shared" ref="C76:E76" si="47">C41+C48+C55+C62+C69</f>
        <v>3</v>
      </c>
      <c r="D76" s="29">
        <f t="shared" si="47"/>
        <v>5</v>
      </c>
      <c r="E76" s="29">
        <f t="shared" si="47"/>
        <v>17</v>
      </c>
      <c r="F76" s="28">
        <f>SUM(B76:E76)</f>
        <v>35</v>
      </c>
      <c r="G76" s="5"/>
    </row>
    <row r="77" spans="1:8" s="43" customFormat="1" ht="15.75" customHeight="1">
      <c r="A77" s="18" t="s">
        <v>68</v>
      </c>
      <c r="B77" s="65">
        <f>B76/SUM($B$76:$E$76)</f>
        <v>0.2857142857142857</v>
      </c>
      <c r="C77" s="65">
        <f t="shared" ref="C77:E77" si="48">C76/SUM($B$76:$E$76)</f>
        <v>8.5714285714285715E-2</v>
      </c>
      <c r="D77" s="65">
        <f t="shared" si="48"/>
        <v>0.14285714285714285</v>
      </c>
      <c r="E77" s="65">
        <f t="shared" si="48"/>
        <v>0.48571428571428571</v>
      </c>
      <c r="F77" s="66">
        <f>SUM(B77:E77)</f>
        <v>1</v>
      </c>
      <c r="G77" s="5"/>
    </row>
    <row r="78" spans="1:8" ht="15.75" customHeight="1">
      <c r="A78" s="19"/>
      <c r="B78" s="19"/>
      <c r="C78" s="19"/>
      <c r="D78" s="19"/>
      <c r="E78" s="19"/>
      <c r="F78" s="20"/>
      <c r="G78" s="56" t="s">
        <v>36</v>
      </c>
      <c r="H78" s="1"/>
    </row>
    <row r="79" spans="1:8" ht="15.75" customHeight="1">
      <c r="A79" s="41" t="s">
        <v>37</v>
      </c>
      <c r="B79" s="29" t="str">
        <f>IF(OR(B45="EGAL",B52="EGAL",B59="EGAL",B66="EGAL",B73="EGAL"),"Prb egal",B45+B52+B59+B66+B73)</f>
        <v>Prb egal</v>
      </c>
      <c r="C79" s="29">
        <f>IF(OR(C45="EGAL",C52="EGAL",C59="EGAL",C66="EGAL",C73="EGAL"),"Prb egal",C45+C52+C59+C66+C73)</f>
        <v>0</v>
      </c>
      <c r="D79" s="29" t="str">
        <f>IF(OR(D45="EGAL",D52="EGAL",D59="EGAL",D66="EGAL",D73="EGAL"),"Prb egal",D45+D52+D59+D66+D73)</f>
        <v>Prb egal</v>
      </c>
      <c r="E79" s="29" t="str">
        <f>IF(OR(E45="EGAL",E52="EGAL",E59="EGAL",E66="EGAL",E73="EGAL"),"Prb egal",E45+E52+E59+E66+E73)</f>
        <v>Prb egal</v>
      </c>
      <c r="F79" s="27">
        <f>B37</f>
        <v>16</v>
      </c>
      <c r="G79" s="54"/>
      <c r="H79" s="1"/>
    </row>
    <row r="80" spans="1:8" ht="15.75" customHeight="1">
      <c r="A80" s="31" t="s">
        <v>38</v>
      </c>
      <c r="B80" s="32" t="str">
        <f>IF(B79="Prb egal","Cf Conseil",B79/$F$79)</f>
        <v>Cf Conseil</v>
      </c>
      <c r="C80" s="32">
        <f>IF(C79="Prb egal","Cf Conseil",C79/$F$79)</f>
        <v>0</v>
      </c>
      <c r="D80" s="32" t="str">
        <f>IF(D79="Prb egal","Cf Conseil",D79/$F$79)</f>
        <v>Cf Conseil</v>
      </c>
      <c r="E80" s="32" t="str">
        <f>IF(E79="Prb egal","Cf Conseil",E79/$F$79)</f>
        <v>Cf Conseil</v>
      </c>
      <c r="F80" s="33">
        <f>SUM(B80:E80)</f>
        <v>0</v>
      </c>
      <c r="G80" s="54"/>
      <c r="H80" s="1"/>
    </row>
    <row r="81" spans="1:8" ht="15.75" customHeight="1">
      <c r="A81" s="30" t="s">
        <v>39</v>
      </c>
      <c r="B81" s="26">
        <f>IF(OR(B46="EGAL",B53="EGAL",B60="EGAL",B67="EGAL",B74="EGAL"),"Prb egal",B46+B53+B60+B67+B74)</f>
        <v>3.2</v>
      </c>
      <c r="C81" s="26">
        <f t="shared" ref="C81:E81" si="49">IF(OR(C46="EGAL",C53="EGAL",C60="EGAL",C67="EGAL",C74="EGAL"),"Prb egal",C46+C53+C60+C67+C74)</f>
        <v>0</v>
      </c>
      <c r="D81" s="26">
        <f t="shared" si="49"/>
        <v>3.2</v>
      </c>
      <c r="E81" s="26">
        <f t="shared" si="49"/>
        <v>9.6000000000000014</v>
      </c>
      <c r="F81" s="27">
        <f>B37</f>
        <v>16</v>
      </c>
      <c r="G81" s="54"/>
      <c r="H81" s="1"/>
    </row>
    <row r="82" spans="1:8" ht="15.75" customHeight="1">
      <c r="A82" s="31" t="s">
        <v>38</v>
      </c>
      <c r="B82" s="32">
        <f>IF(B81="Prb egal","Cf Conseil",B81/$F$81)</f>
        <v>0.2</v>
      </c>
      <c r="C82" s="32">
        <f>IF(C81="Prb egal","Cf Conseil",C81/$F$81)</f>
        <v>0</v>
      </c>
      <c r="D82" s="32">
        <f>IF(D81="Prb egal","Cf Conseil",D81/$F$81)</f>
        <v>0.2</v>
      </c>
      <c r="E82" s="32">
        <f>IF(E81="Prb egal","Cf Conseil",E81/$F$81)</f>
        <v>0.60000000000000009</v>
      </c>
      <c r="F82" s="33">
        <f t="shared" ref="F82" si="50">SUM(B82:E82)</f>
        <v>1</v>
      </c>
      <c r="G82" s="69" t="s">
        <v>70</v>
      </c>
      <c r="H82" s="1"/>
    </row>
    <row r="83" spans="1:8" ht="15.75" customHeight="1">
      <c r="A83" s="5"/>
      <c r="B83" s="5"/>
      <c r="C83" s="4"/>
      <c r="D83" s="4"/>
      <c r="E83" s="4"/>
      <c r="F83" s="5"/>
      <c r="G83" s="69"/>
      <c r="H83" s="1"/>
    </row>
    <row r="84" spans="1:8" ht="15.75" customHeight="1">
      <c r="A84" s="5"/>
      <c r="B84" s="5"/>
      <c r="C84" s="4"/>
      <c r="D84" s="4"/>
      <c r="E84" s="4"/>
      <c r="F84" s="5"/>
      <c r="G84" s="69"/>
      <c r="H84" s="1"/>
    </row>
    <row r="85" spans="1:8" ht="1.5" customHeight="1">
      <c r="A85" s="5"/>
      <c r="B85" s="5"/>
      <c r="C85" s="4"/>
      <c r="D85" s="4"/>
      <c r="E85" s="4"/>
      <c r="F85" s="5"/>
      <c r="G85" s="69"/>
      <c r="H85" s="1"/>
    </row>
    <row r="86" spans="1:8" ht="15.75" customHeight="1">
      <c r="A86" s="5"/>
      <c r="B86" s="4"/>
      <c r="C86" s="4"/>
      <c r="D86" s="4"/>
      <c r="E86" s="4"/>
      <c r="F86" s="4"/>
      <c r="G86" s="69"/>
      <c r="H86" s="1"/>
    </row>
    <row r="87" spans="1:8" ht="15.75" customHeight="1">
      <c r="A87" s="46"/>
      <c r="B87" s="45"/>
      <c r="C87" s="45"/>
      <c r="D87" s="45"/>
      <c r="E87" s="45"/>
      <c r="F87" s="45"/>
      <c r="G87" s="69"/>
      <c r="H87" s="1"/>
    </row>
    <row r="88" spans="1:8" ht="15.75" customHeight="1">
      <c r="A88" s="44"/>
      <c r="B88" s="45"/>
      <c r="C88" s="45"/>
      <c r="D88" s="45"/>
      <c r="E88" s="45"/>
      <c r="F88" s="45"/>
      <c r="G88" s="69"/>
      <c r="H88" s="1"/>
    </row>
    <row r="89" spans="1:8" ht="15.75" customHeight="1">
      <c r="A89" s="45"/>
      <c r="B89" s="45"/>
      <c r="C89" s="45"/>
      <c r="D89" s="45"/>
      <c r="E89" s="45"/>
      <c r="F89" s="45"/>
      <c r="G89" s="5"/>
      <c r="H89" s="1"/>
    </row>
    <row r="90" spans="1:8" ht="15.75" customHeight="1">
      <c r="A90" s="5"/>
      <c r="B90" s="5"/>
      <c r="C90" s="4"/>
      <c r="D90" s="4"/>
      <c r="E90" s="4"/>
      <c r="F90" s="5"/>
      <c r="G90" s="5"/>
      <c r="H90" s="1"/>
    </row>
    <row r="91" spans="1:8" ht="15.75" customHeight="1">
      <c r="A91" s="5"/>
      <c r="B91" s="5"/>
      <c r="C91" s="4"/>
      <c r="D91" s="4"/>
      <c r="E91" s="4"/>
      <c r="F91" s="5"/>
      <c r="G91" s="5"/>
      <c r="H91" s="1"/>
    </row>
    <row r="92" spans="1:8" ht="15.75" customHeight="1">
      <c r="A92" s="5"/>
      <c r="B92" s="5"/>
      <c r="C92" s="4"/>
      <c r="D92" s="4"/>
      <c r="E92" s="4"/>
      <c r="F92" s="5"/>
      <c r="G92" s="5"/>
      <c r="H92" s="1"/>
    </row>
    <row r="93" spans="1:8" ht="15.75" customHeight="1">
      <c r="A93" s="5"/>
      <c r="B93" s="5"/>
      <c r="C93" s="4"/>
      <c r="D93" s="4"/>
      <c r="E93" s="4"/>
      <c r="F93" s="5"/>
      <c r="G93" s="5"/>
      <c r="H93" s="1"/>
    </row>
    <row r="94" spans="1:8" ht="15.75" customHeight="1">
      <c r="A94" s="5"/>
      <c r="B94" s="5"/>
      <c r="C94" s="4"/>
      <c r="D94" s="4"/>
      <c r="E94" s="4"/>
      <c r="F94" s="5"/>
      <c r="G94" s="5"/>
      <c r="H94" s="1"/>
    </row>
    <row r="95" spans="1:8" ht="15.75" customHeight="1">
      <c r="A95" s="5"/>
      <c r="B95" s="5"/>
      <c r="C95" s="4"/>
      <c r="D95" s="4"/>
      <c r="E95" s="4"/>
      <c r="F95" s="5"/>
      <c r="G95" s="5"/>
      <c r="H95" s="1"/>
    </row>
    <row r="96" spans="1:8" ht="15.75" customHeight="1">
      <c r="A96" s="5"/>
      <c r="B96" s="5"/>
      <c r="C96" s="4"/>
      <c r="D96" s="4"/>
      <c r="E96" s="4"/>
      <c r="F96" s="5"/>
      <c r="G96" s="5"/>
      <c r="H96" s="1"/>
    </row>
    <row r="97" spans="1:8" ht="15.75" customHeight="1">
      <c r="A97" s="5"/>
      <c r="B97" s="5"/>
      <c r="C97" s="4"/>
      <c r="D97" s="4"/>
      <c r="E97" s="4"/>
      <c r="F97" s="5"/>
      <c r="G97" s="5"/>
      <c r="H97" s="1"/>
    </row>
    <row r="98" spans="1:8" ht="15.75" customHeight="1">
      <c r="A98" s="5"/>
      <c r="B98" s="5"/>
      <c r="C98" s="4"/>
      <c r="D98" s="4"/>
      <c r="E98" s="4"/>
      <c r="F98" s="5"/>
      <c r="G98" s="5"/>
      <c r="H98" s="1"/>
    </row>
    <row r="99" spans="1:8" ht="15.75" customHeight="1">
      <c r="A99" s="5"/>
      <c r="B99" s="5"/>
      <c r="C99" s="4"/>
      <c r="D99" s="4"/>
      <c r="E99" s="4"/>
      <c r="F99" s="5"/>
      <c r="G99" s="5"/>
      <c r="H99" s="1"/>
    </row>
    <row r="100" spans="1:8" ht="15.75" customHeight="1">
      <c r="A100" s="5"/>
      <c r="B100" s="5"/>
      <c r="C100" s="4"/>
      <c r="D100" s="4"/>
      <c r="E100" s="4"/>
      <c r="F100" s="5"/>
      <c r="G100" s="5"/>
      <c r="H100" s="1"/>
    </row>
    <row r="101" spans="1:8" ht="15.75" customHeight="1">
      <c r="A101" s="5"/>
      <c r="B101" s="5"/>
      <c r="C101" s="4"/>
      <c r="D101" s="4"/>
      <c r="E101" s="4"/>
      <c r="F101" s="5"/>
      <c r="G101" s="5"/>
      <c r="H101" s="1"/>
    </row>
    <row r="102" spans="1:8" ht="15.75" customHeight="1">
      <c r="A102" s="5"/>
      <c r="B102" s="5"/>
      <c r="C102" s="4"/>
      <c r="D102" s="4"/>
      <c r="E102" s="4"/>
      <c r="F102" s="5"/>
      <c r="G102" s="5"/>
      <c r="H102" s="1"/>
    </row>
    <row r="103" spans="1:8" ht="15.75" customHeight="1">
      <c r="A103" s="5"/>
      <c r="B103" s="5"/>
      <c r="C103" s="4"/>
      <c r="D103" s="4"/>
      <c r="E103" s="4"/>
      <c r="F103" s="5"/>
      <c r="G103" s="5"/>
      <c r="H103" s="1"/>
    </row>
    <row r="104" spans="1:8" ht="15.75" customHeight="1">
      <c r="A104" s="5"/>
      <c r="B104" s="5"/>
      <c r="C104" s="4"/>
      <c r="D104" s="4"/>
      <c r="E104" s="4"/>
      <c r="F104" s="5"/>
      <c r="G104" s="5"/>
      <c r="H104" s="1"/>
    </row>
    <row r="105" spans="1:8" ht="15.75" customHeight="1">
      <c r="A105" s="5"/>
      <c r="B105" s="5"/>
      <c r="C105" s="4"/>
      <c r="D105" s="4"/>
      <c r="E105" s="4"/>
      <c r="F105" s="5"/>
      <c r="G105" s="5"/>
      <c r="H105" s="1"/>
    </row>
    <row r="106" spans="1:8" ht="15.75" customHeight="1">
      <c r="A106" s="5"/>
      <c r="B106" s="5"/>
      <c r="C106" s="4"/>
      <c r="D106" s="4"/>
      <c r="E106" s="4"/>
      <c r="F106" s="5"/>
      <c r="G106" s="5"/>
      <c r="H106" s="1"/>
    </row>
    <row r="107" spans="1:8" ht="15.75" customHeight="1">
      <c r="A107" s="5"/>
      <c r="B107" s="5"/>
      <c r="C107" s="4"/>
      <c r="D107" s="4"/>
      <c r="E107" s="4"/>
      <c r="F107" s="5"/>
      <c r="G107" s="5"/>
      <c r="H107" s="1"/>
    </row>
    <row r="108" spans="1:8" ht="15.75" customHeight="1">
      <c r="A108" s="5"/>
      <c r="B108" s="5"/>
      <c r="C108" s="4"/>
      <c r="D108" s="4"/>
      <c r="E108" s="4"/>
      <c r="F108" s="5"/>
      <c r="G108" s="5"/>
      <c r="H108" s="1"/>
    </row>
    <row r="109" spans="1:8" ht="15.75" customHeight="1">
      <c r="A109" s="5"/>
      <c r="B109" s="5"/>
      <c r="C109" s="4"/>
      <c r="D109" s="4"/>
      <c r="E109" s="4"/>
      <c r="F109" s="5"/>
      <c r="G109" s="5"/>
      <c r="H109" s="1"/>
    </row>
    <row r="110" spans="1:8" ht="15.75" customHeight="1">
      <c r="A110" s="5"/>
      <c r="B110" s="5"/>
      <c r="C110" s="4"/>
      <c r="D110" s="4"/>
      <c r="E110" s="4"/>
      <c r="F110" s="5"/>
      <c r="G110" s="5"/>
      <c r="H110" s="1"/>
    </row>
    <row r="111" spans="1:8" ht="15.75" customHeight="1">
      <c r="A111" s="5"/>
      <c r="B111" s="5"/>
      <c r="C111" s="4"/>
      <c r="D111" s="4"/>
      <c r="E111" s="4"/>
      <c r="F111" s="5"/>
      <c r="G111" s="5"/>
      <c r="H111" s="1"/>
    </row>
    <row r="112" spans="1:8" ht="15.75" customHeight="1">
      <c r="A112" s="5"/>
      <c r="B112" s="5"/>
      <c r="C112" s="4"/>
      <c r="D112" s="4"/>
      <c r="E112" s="4"/>
      <c r="F112" s="5"/>
      <c r="G112" s="5"/>
      <c r="H112" s="1"/>
    </row>
    <row r="113" spans="1:8" ht="15.75" customHeight="1">
      <c r="A113" s="5"/>
      <c r="B113" s="5"/>
      <c r="C113" s="4"/>
      <c r="D113" s="4"/>
      <c r="E113" s="4"/>
      <c r="F113" s="5"/>
      <c r="G113" s="5"/>
      <c r="H113" s="1"/>
    </row>
    <row r="114" spans="1:8" ht="15.75" customHeight="1">
      <c r="A114" s="5"/>
      <c r="B114" s="5"/>
      <c r="C114" s="4"/>
      <c r="D114" s="4"/>
      <c r="E114" s="4"/>
      <c r="F114" s="5"/>
      <c r="G114" s="5"/>
      <c r="H114" s="1"/>
    </row>
    <row r="115" spans="1:8" ht="15.75" customHeight="1">
      <c r="A115" s="5"/>
      <c r="B115" s="5"/>
      <c r="C115" s="4"/>
      <c r="D115" s="4"/>
      <c r="E115" s="4"/>
      <c r="F115" s="5"/>
      <c r="G115" s="5"/>
      <c r="H115" s="1"/>
    </row>
    <row r="116" spans="1:8" ht="15.75" customHeight="1">
      <c r="A116" s="5"/>
      <c r="B116" s="5"/>
      <c r="C116" s="4"/>
      <c r="D116" s="4"/>
      <c r="E116" s="4"/>
      <c r="F116" s="5"/>
      <c r="G116" s="5"/>
      <c r="H116" s="1"/>
    </row>
    <row r="117" spans="1:8" ht="15.75" customHeight="1">
      <c r="A117" s="5"/>
      <c r="B117" s="5"/>
      <c r="C117" s="4"/>
      <c r="D117" s="4"/>
      <c r="E117" s="4"/>
      <c r="F117" s="5"/>
      <c r="G117" s="5"/>
      <c r="H117" s="1"/>
    </row>
    <row r="118" spans="1:8" ht="15.75" customHeight="1">
      <c r="A118" s="1"/>
      <c r="B118" s="1"/>
      <c r="F118" s="1"/>
      <c r="G118" s="1"/>
      <c r="H118" s="1"/>
    </row>
  </sheetData>
  <mergeCells count="17">
    <mergeCell ref="C37:D37"/>
    <mergeCell ref="G82:G88"/>
    <mergeCell ref="A88:F89"/>
    <mergeCell ref="A87:F87"/>
    <mergeCell ref="A31:B31"/>
    <mergeCell ref="A1:G1"/>
    <mergeCell ref="A9:B9"/>
    <mergeCell ref="C12:G13"/>
    <mergeCell ref="G48:G50"/>
    <mergeCell ref="G25:G27"/>
    <mergeCell ref="G41:G46"/>
    <mergeCell ref="G78:G81"/>
    <mergeCell ref="A32:B32"/>
    <mergeCell ref="C34:G34"/>
    <mergeCell ref="A8:B8"/>
    <mergeCell ref="G20:G23"/>
    <mergeCell ref="D32:G32"/>
  </mergeCells>
  <conditionalFormatting sqref="B18:E18">
    <cfRule type="cellIs" dxfId="37" priority="79" operator="greaterThan">
      <formula>0.5</formula>
    </cfRule>
    <cfRule type="cellIs" dxfId="36" priority="80" operator="greaterThan">
      <formula>0.1</formula>
    </cfRule>
  </conditionalFormatting>
  <conditionalFormatting sqref="B19:E19">
    <cfRule type="cellIs" dxfId="35" priority="76" operator="greaterThan">
      <formula>0.4999</formula>
    </cfRule>
    <cfRule type="cellIs" dxfId="34" priority="77" operator="greaterThan">
      <formula>"49.99999%"</formula>
    </cfRule>
    <cfRule type="cellIs" dxfId="33" priority="78" operator="equal">
      <formula>"MAX($B$19:$E$19)"</formula>
    </cfRule>
  </conditionalFormatting>
  <conditionalFormatting sqref="B41:E42">
    <cfRule type="cellIs" dxfId="32" priority="73" operator="equal">
      <formula>"MAX($B$41:$E$41)"</formula>
    </cfRule>
    <cfRule type="cellIs" dxfId="31" priority="74" operator="equal">
      <formula>"MAX($B$41:$E$41)"</formula>
    </cfRule>
    <cfRule type="cellIs" dxfId="30" priority="75" operator="greaterThan">
      <formula>"MAX($B$41:$E$41)"</formula>
    </cfRule>
  </conditionalFormatting>
  <conditionalFormatting sqref="B63:E63">
    <cfRule type="cellIs" dxfId="29" priority="28" operator="equal">
      <formula>"MAX($B$41:$E$41)"</formula>
    </cfRule>
    <cfRule type="cellIs" dxfId="28" priority="29" operator="equal">
      <formula>"MAX($B$41:$E$41)"</formula>
    </cfRule>
    <cfRule type="cellIs" dxfId="27" priority="30" operator="greaterThan">
      <formula>"MAX($B$41:$E$41)"</formula>
    </cfRule>
  </conditionalFormatting>
  <conditionalFormatting sqref="B49:E49">
    <cfRule type="cellIs" dxfId="26" priority="40" operator="equal">
      <formula>"MAX($B$41:$E$41)"</formula>
    </cfRule>
    <cfRule type="cellIs" dxfId="25" priority="41" operator="equal">
      <formula>"MAX($B$41:$E$41)"</formula>
    </cfRule>
    <cfRule type="cellIs" dxfId="24" priority="42" operator="greaterThan">
      <formula>"MAX($B$41:$E$41)"</formula>
    </cfRule>
  </conditionalFormatting>
  <conditionalFormatting sqref="B56:E56">
    <cfRule type="cellIs" dxfId="23" priority="34" operator="equal">
      <formula>"MAX($B$41:$E$41)"</formula>
    </cfRule>
    <cfRule type="cellIs" dxfId="22" priority="35" operator="equal">
      <formula>"MAX($B$41:$E$41)"</formula>
    </cfRule>
    <cfRule type="cellIs" dxfId="21" priority="36" operator="greaterThan">
      <formula>"MAX($B$41:$E$41)"</formula>
    </cfRule>
  </conditionalFormatting>
  <conditionalFormatting sqref="B70:E70">
    <cfRule type="cellIs" dxfId="20" priority="22" operator="equal">
      <formula>"MAX($B$41:$E$41)"</formula>
    </cfRule>
    <cfRule type="cellIs" dxfId="19" priority="23" operator="equal">
      <formula>"MAX($B$41:$E$41)"</formula>
    </cfRule>
    <cfRule type="cellIs" dxfId="18" priority="24" operator="greaterThan">
      <formula>"MAX($B$41:$E$41)"</formula>
    </cfRule>
  </conditionalFormatting>
  <conditionalFormatting sqref="B72:E72">
    <cfRule type="cellIs" dxfId="17" priority="4" operator="equal">
      <formula>"MAX($B$41:$E$41)"</formula>
    </cfRule>
    <cfRule type="cellIs" dxfId="16" priority="5" operator="equal">
      <formula>"MAX($B$41:$E$41)"</formula>
    </cfRule>
    <cfRule type="cellIs" dxfId="15" priority="6" operator="greaterThan">
      <formula>"MAX($B$41:$E$41)"</formula>
    </cfRule>
  </conditionalFormatting>
  <conditionalFormatting sqref="B44:E44">
    <cfRule type="cellIs" dxfId="14" priority="16" operator="equal">
      <formula>"MAX($B$41:$E$41)"</formula>
    </cfRule>
    <cfRule type="cellIs" dxfId="13" priority="17" operator="equal">
      <formula>"MAX($B$41:$E$41)"</formula>
    </cfRule>
    <cfRule type="cellIs" dxfId="12" priority="18" operator="greaterThan">
      <formula>"MAX($B$41:$E$41)"</formula>
    </cfRule>
  </conditionalFormatting>
  <conditionalFormatting sqref="B51:E51">
    <cfRule type="cellIs" dxfId="11" priority="13" operator="equal">
      <formula>"MAX($B$41:$E$41)"</formula>
    </cfRule>
    <cfRule type="cellIs" dxfId="10" priority="14" operator="equal">
      <formula>"MAX($B$41:$E$41)"</formula>
    </cfRule>
    <cfRule type="cellIs" dxfId="9" priority="15" operator="greaterThan">
      <formula>"MAX($B$41:$E$41)"</formula>
    </cfRule>
  </conditionalFormatting>
  <conditionalFormatting sqref="B58:E58">
    <cfRule type="cellIs" dxfId="8" priority="10" operator="equal">
      <formula>"MAX($B$41:$E$41)"</formula>
    </cfRule>
    <cfRule type="cellIs" dxfId="7" priority="11" operator="equal">
      <formula>"MAX($B$41:$E$41)"</formula>
    </cfRule>
    <cfRule type="cellIs" dxfId="6" priority="12" operator="greaterThan">
      <formula>"MAX($B$41:$E$41)"</formula>
    </cfRule>
  </conditionalFormatting>
  <conditionalFormatting sqref="B65:E65">
    <cfRule type="cellIs" dxfId="5" priority="7" operator="equal">
      <formula>"MAX($B$41:$E$41)"</formula>
    </cfRule>
    <cfRule type="cellIs" dxfId="4" priority="8" operator="equal">
      <formula>"MAX($B$41:$E$41)"</formula>
    </cfRule>
    <cfRule type="cellIs" dxfId="3" priority="9" operator="greaterThan">
      <formula>"MAX($B$41:$E$41)"</formula>
    </cfRule>
  </conditionalFormatting>
  <conditionalFormatting sqref="B42:E42">
    <cfRule type="cellIs" dxfId="2" priority="3" operator="greaterThan">
      <formula>0.49999</formula>
    </cfRule>
  </conditionalFormatting>
  <conditionalFormatting sqref="B44:E44 B49:E49 B51:E51 B56:E56 B58:E58 B63:E63 B65:E65 B70:E70 B72:E72 B77:E77">
    <cfRule type="cellIs" dxfId="1" priority="2" operator="greaterThan">
      <formula>"49.999%"</formula>
    </cfRule>
  </conditionalFormatting>
  <conditionalFormatting sqref="B44:E44 B49:E49 B51:E51 B56:E56 B58:E58 B63:E63 B65:E65 B72:E72 B70:E70 B77:E77">
    <cfRule type="cellIs" dxfId="0" priority="1" operator="greaterThan">
      <formula>0.499999</formula>
    </cfRule>
  </conditionalFormatting>
  <printOptions horizontalCentered="1" gridLines="1"/>
  <pageMargins left="0.7" right="0.7" top="0.75" bottom="0.75" header="0" footer="0"/>
  <pageSetup paperSize="9"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Mode de scrutin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Malo Mofakhami</cp:lastModifiedBy>
  <dcterms:modified xsi:type="dcterms:W3CDTF">2019-02-22T17:16:47Z</dcterms:modified>
</cp:coreProperties>
</file>